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hidePivotFieldList="1" defaultThemeVersion="166925"/>
  <mc:AlternateContent xmlns:mc="http://schemas.openxmlformats.org/markup-compatibility/2006">
    <mc:Choice Requires="x15">
      <x15ac:absPath xmlns:x15ac="http://schemas.microsoft.com/office/spreadsheetml/2010/11/ac" url="https://brunelpp.sharepoint.com/sites/BrunelIntranet/Investments/PM Research/FOIA/2024/September/"/>
    </mc:Choice>
  </mc:AlternateContent>
  <xr:revisionPtr revIDLastSave="820" documentId="8_{1DB69DFE-1F55-44FD-883D-B255510AB1B3}" xr6:coauthVersionLast="47" xr6:coauthVersionMax="47" xr10:uidLastSave="{0B9DFA12-B01F-42EC-9E95-4A19F3DB0D0D}"/>
  <bookViews>
    <workbookView xWindow="120" yWindow="-16320" windowWidth="29040" windowHeight="15840" autoFilterDateGrouping="0" xr2:uid="{00000000-000D-0000-FFFF-FFFF00000000}"/>
  </bookViews>
  <sheets>
    <sheet name="Main" sheetId="18" r:id="rId1"/>
    <sheet name="Sheet3" sheetId="21" state="hidden" r:id="rId2"/>
    <sheet name="Pivot Table" sheetId="8" state="hidden" r:id="rId3"/>
    <sheet name="Raw data" sheetId="7" state="hidden" r:id="rId4"/>
    <sheet name="Notes" sheetId="11" state="hidden" r:id="rId5"/>
    <sheet name="Sheet1" sheetId="19" state="hidden" r:id="rId6"/>
  </sheets>
  <definedNames>
    <definedName name="_xlnm._FilterDatabase" localSheetId="0" hidden="1">Main!$A$461:$R$461</definedName>
    <definedName name="_xlnm._FilterDatabase" localSheetId="3" hidden="1">'Raw data'!$B$1:$P$443</definedName>
    <definedName name="_xlnm._FilterDatabase" localSheetId="5" hidden="1">Sheet1!$A$1:$M$141</definedName>
  </definedNames>
  <calcPr calcId="191028"/>
  <pivotCaches>
    <pivotCache cacheId="101"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63" i="18" l="1"/>
  <c r="Q462" i="18"/>
  <c r="A3" i="7" l="1"/>
  <c r="A4" i="7"/>
  <c r="A5" i="7"/>
  <c r="A6" i="7"/>
  <c r="A7" i="7"/>
  <c r="A8" i="7"/>
  <c r="A9" i="7"/>
  <c r="A10" i="7"/>
  <c r="A11" i="7"/>
  <c r="A12" i="7"/>
  <c r="A13" i="7"/>
  <c r="A14" i="7"/>
  <c r="A15" i="7"/>
  <c r="A16" i="7"/>
  <c r="A17" i="7"/>
  <c r="A18" i="7"/>
  <c r="A19" i="7"/>
  <c r="A20" i="7"/>
  <c r="A21" i="7"/>
  <c r="A22" i="7"/>
  <c r="A23" i="7"/>
  <c r="A24" i="7"/>
  <c r="A25" i="7"/>
  <c r="A26" i="7"/>
  <c r="A27" i="7"/>
  <c r="A28" i="7"/>
  <c r="A29" i="7"/>
  <c r="A30" i="7"/>
  <c r="A31" i="7"/>
  <c r="A32" i="7"/>
  <c r="A33" i="7"/>
  <c r="A34" i="7"/>
  <c r="A35" i="7"/>
  <c r="A36" i="7"/>
  <c r="A37" i="7"/>
  <c r="A38" i="7"/>
  <c r="A39" i="7"/>
  <c r="A40" i="7"/>
  <c r="A41" i="7"/>
  <c r="A42" i="7"/>
  <c r="A43" i="7"/>
  <c r="A44" i="7"/>
  <c r="A45" i="7"/>
  <c r="A46" i="7"/>
  <c r="A47" i="7"/>
  <c r="A48" i="7"/>
  <c r="A49" i="7"/>
  <c r="A50" i="7"/>
  <c r="A51" i="7"/>
  <c r="A52" i="7"/>
  <c r="A53" i="7"/>
  <c r="A54" i="7"/>
  <c r="A55" i="7"/>
  <c r="A56" i="7"/>
  <c r="A57" i="7"/>
  <c r="A58" i="7"/>
  <c r="A59" i="7"/>
  <c r="A60" i="7"/>
  <c r="A61" i="7"/>
  <c r="A62" i="7"/>
  <c r="A63" i="7"/>
  <c r="A64" i="7"/>
  <c r="A65" i="7"/>
  <c r="A66" i="7"/>
  <c r="A67" i="7"/>
  <c r="A68" i="7"/>
  <c r="A69" i="7"/>
  <c r="A70" i="7"/>
  <c r="A71" i="7"/>
  <c r="A72" i="7"/>
  <c r="A73" i="7"/>
  <c r="A74" i="7"/>
  <c r="A75" i="7"/>
  <c r="A76" i="7"/>
  <c r="A77" i="7"/>
  <c r="A78" i="7"/>
  <c r="A79" i="7"/>
  <c r="A80" i="7"/>
  <c r="A81" i="7"/>
  <c r="A82" i="7"/>
  <c r="A83" i="7"/>
  <c r="A84" i="7"/>
  <c r="A85" i="7"/>
  <c r="A86" i="7"/>
  <c r="A87" i="7"/>
  <c r="A88" i="7"/>
  <c r="A89" i="7"/>
  <c r="A90" i="7"/>
  <c r="A91" i="7"/>
  <c r="A92" i="7"/>
  <c r="A93" i="7"/>
  <c r="A94" i="7"/>
  <c r="A95" i="7"/>
  <c r="A96" i="7"/>
  <c r="A97" i="7"/>
  <c r="A98" i="7"/>
  <c r="A99" i="7"/>
  <c r="A100" i="7"/>
  <c r="A101" i="7"/>
  <c r="A102" i="7"/>
  <c r="A103" i="7"/>
  <c r="A104" i="7"/>
  <c r="A105" i="7"/>
  <c r="A106" i="7"/>
  <c r="A107" i="7"/>
  <c r="A108" i="7"/>
  <c r="A109" i="7"/>
  <c r="A110" i="7"/>
  <c r="A111" i="7"/>
  <c r="A112" i="7"/>
  <c r="A113" i="7"/>
  <c r="A114" i="7"/>
  <c r="A115" i="7"/>
  <c r="A116" i="7"/>
  <c r="A117" i="7"/>
  <c r="A118" i="7"/>
  <c r="A119" i="7"/>
  <c r="A120" i="7"/>
  <c r="A121" i="7"/>
  <c r="A122" i="7"/>
  <c r="A123" i="7"/>
  <c r="A124" i="7"/>
  <c r="A125" i="7"/>
  <c r="A126" i="7"/>
  <c r="A127" i="7"/>
  <c r="A128" i="7"/>
  <c r="A129" i="7"/>
  <c r="A130" i="7"/>
  <c r="A131" i="7"/>
  <c r="A132" i="7"/>
  <c r="A133" i="7"/>
  <c r="A134" i="7"/>
  <c r="A135" i="7"/>
  <c r="A136" i="7"/>
  <c r="A137" i="7"/>
  <c r="A138" i="7"/>
  <c r="A139" i="7"/>
  <c r="A140" i="7"/>
  <c r="A141" i="7"/>
  <c r="A142" i="7"/>
  <c r="A143" i="7"/>
  <c r="A144" i="7"/>
  <c r="A145" i="7"/>
  <c r="A146" i="7"/>
  <c r="A147" i="7"/>
  <c r="A148" i="7"/>
  <c r="A149" i="7"/>
  <c r="A150" i="7"/>
  <c r="A151" i="7"/>
  <c r="A152" i="7"/>
  <c r="A153" i="7"/>
  <c r="A154" i="7"/>
  <c r="A155" i="7"/>
  <c r="A156" i="7"/>
  <c r="A157" i="7"/>
  <c r="A158" i="7"/>
  <c r="A159" i="7"/>
  <c r="A160" i="7"/>
  <c r="A161" i="7"/>
  <c r="A162" i="7"/>
  <c r="A163" i="7"/>
  <c r="A164" i="7"/>
  <c r="A165" i="7"/>
  <c r="A166" i="7"/>
  <c r="A167" i="7"/>
  <c r="A168" i="7"/>
  <c r="A169" i="7"/>
  <c r="A170" i="7"/>
  <c r="A171" i="7"/>
  <c r="A172" i="7"/>
  <c r="A173" i="7"/>
  <c r="A174" i="7"/>
  <c r="A175" i="7"/>
  <c r="A176" i="7"/>
  <c r="A177" i="7"/>
  <c r="A178" i="7"/>
  <c r="A179" i="7"/>
  <c r="A180" i="7"/>
  <c r="A181" i="7"/>
  <c r="A182" i="7"/>
  <c r="A183" i="7"/>
  <c r="A184" i="7"/>
  <c r="A185" i="7"/>
  <c r="A186" i="7"/>
  <c r="A187" i="7"/>
  <c r="A188" i="7"/>
  <c r="A189" i="7"/>
  <c r="A190" i="7"/>
  <c r="A191" i="7"/>
  <c r="A192" i="7"/>
  <c r="A193" i="7"/>
  <c r="A194" i="7"/>
  <c r="A195" i="7"/>
  <c r="A196" i="7"/>
  <c r="A197" i="7"/>
  <c r="A198" i="7"/>
  <c r="A199" i="7"/>
  <c r="A200" i="7"/>
  <c r="A201" i="7"/>
  <c r="A202" i="7"/>
  <c r="A203" i="7"/>
  <c r="A204" i="7"/>
  <c r="A205" i="7"/>
  <c r="A206" i="7"/>
  <c r="A207" i="7"/>
  <c r="A208" i="7"/>
  <c r="A209" i="7"/>
  <c r="A210" i="7"/>
  <c r="A211" i="7"/>
  <c r="A212" i="7"/>
  <c r="A213" i="7"/>
  <c r="A214" i="7"/>
  <c r="A215" i="7"/>
  <c r="A216" i="7"/>
  <c r="A217" i="7"/>
  <c r="A218" i="7"/>
  <c r="A219" i="7"/>
  <c r="A220" i="7"/>
  <c r="A221" i="7"/>
  <c r="A222" i="7"/>
  <c r="A223" i="7"/>
  <c r="A224" i="7"/>
  <c r="A225" i="7"/>
  <c r="A226" i="7"/>
  <c r="A227" i="7"/>
  <c r="A228" i="7"/>
  <c r="A229" i="7"/>
  <c r="A230" i="7"/>
  <c r="A231" i="7"/>
  <c r="A232" i="7"/>
  <c r="A233" i="7"/>
  <c r="A234" i="7"/>
  <c r="A235" i="7"/>
  <c r="A236" i="7"/>
  <c r="A237" i="7"/>
  <c r="A238" i="7"/>
  <c r="A239" i="7"/>
  <c r="A240" i="7"/>
  <c r="A241" i="7"/>
  <c r="A242" i="7"/>
  <c r="A243" i="7"/>
  <c r="A244" i="7"/>
  <c r="A245" i="7"/>
  <c r="A246" i="7"/>
  <c r="A247" i="7"/>
  <c r="A248" i="7"/>
  <c r="A249" i="7"/>
  <c r="A250" i="7"/>
  <c r="A251" i="7"/>
  <c r="A252" i="7"/>
  <c r="A253" i="7"/>
  <c r="A254" i="7"/>
  <c r="A255" i="7"/>
  <c r="A256" i="7"/>
  <c r="A257" i="7"/>
  <c r="A258" i="7"/>
  <c r="A259" i="7"/>
  <c r="A260" i="7"/>
  <c r="A261" i="7"/>
  <c r="A262" i="7"/>
  <c r="A263" i="7"/>
  <c r="A264" i="7"/>
  <c r="A265" i="7"/>
  <c r="A266" i="7"/>
  <c r="A267" i="7"/>
  <c r="A268" i="7"/>
  <c r="A269" i="7"/>
  <c r="A270" i="7"/>
  <c r="A271" i="7"/>
  <c r="A272" i="7"/>
  <c r="A273" i="7"/>
  <c r="A274" i="7"/>
  <c r="A275" i="7"/>
  <c r="A276" i="7"/>
  <c r="A277" i="7"/>
  <c r="A278" i="7"/>
  <c r="A279" i="7"/>
  <c r="A280" i="7"/>
  <c r="A281" i="7"/>
  <c r="A282" i="7"/>
  <c r="A283" i="7"/>
  <c r="A284" i="7"/>
  <c r="A285" i="7"/>
  <c r="A286" i="7"/>
  <c r="A287" i="7"/>
  <c r="A288" i="7"/>
  <c r="A289" i="7"/>
  <c r="A290" i="7"/>
  <c r="A291" i="7"/>
  <c r="A292" i="7"/>
  <c r="A293" i="7"/>
  <c r="A294" i="7"/>
  <c r="A295" i="7"/>
  <c r="A296" i="7"/>
  <c r="A297" i="7"/>
  <c r="A298" i="7"/>
  <c r="A299" i="7"/>
  <c r="A300" i="7"/>
  <c r="A301" i="7"/>
  <c r="A302" i="7"/>
  <c r="A303" i="7"/>
  <c r="A304" i="7"/>
  <c r="A305" i="7"/>
  <c r="A306" i="7"/>
  <c r="A307" i="7"/>
  <c r="A308" i="7"/>
  <c r="A309" i="7"/>
  <c r="A310" i="7"/>
  <c r="A311" i="7"/>
  <c r="A312" i="7"/>
  <c r="A313" i="7"/>
  <c r="A314" i="7"/>
  <c r="A315" i="7"/>
  <c r="A316" i="7"/>
  <c r="A317" i="7"/>
  <c r="A318" i="7"/>
  <c r="A319" i="7"/>
  <c r="A320" i="7"/>
  <c r="A321" i="7"/>
  <c r="A322" i="7"/>
  <c r="A323" i="7"/>
  <c r="A324" i="7"/>
  <c r="A325" i="7"/>
  <c r="A326" i="7"/>
  <c r="A327" i="7"/>
  <c r="A328" i="7"/>
  <c r="A329" i="7"/>
  <c r="A330" i="7"/>
  <c r="A331" i="7"/>
  <c r="A332" i="7"/>
  <c r="A333" i="7"/>
  <c r="A334" i="7"/>
  <c r="A335" i="7"/>
  <c r="A336" i="7"/>
  <c r="A337" i="7"/>
  <c r="A338" i="7"/>
  <c r="A339" i="7"/>
  <c r="A340" i="7"/>
  <c r="A341" i="7"/>
  <c r="A342" i="7"/>
  <c r="A343" i="7"/>
  <c r="A344" i="7"/>
  <c r="A345" i="7"/>
  <c r="A346" i="7"/>
  <c r="A347" i="7"/>
  <c r="A348" i="7"/>
  <c r="A349" i="7"/>
  <c r="A350" i="7"/>
  <c r="A351" i="7"/>
  <c r="A352" i="7"/>
  <c r="A353" i="7"/>
  <c r="A354" i="7"/>
  <c r="A355" i="7"/>
  <c r="A356" i="7"/>
  <c r="A357" i="7"/>
  <c r="A358" i="7"/>
  <c r="A359" i="7"/>
  <c r="A360" i="7"/>
  <c r="A361" i="7"/>
  <c r="A362" i="7"/>
  <c r="A363" i="7"/>
  <c r="A364" i="7"/>
  <c r="A365" i="7"/>
  <c r="A366" i="7"/>
  <c r="A367" i="7"/>
  <c r="A368" i="7"/>
  <c r="A369" i="7"/>
  <c r="A370" i="7"/>
  <c r="A371" i="7"/>
  <c r="A372" i="7"/>
  <c r="A373" i="7"/>
  <c r="A374" i="7"/>
  <c r="A375" i="7"/>
  <c r="A376" i="7"/>
  <c r="A377" i="7"/>
  <c r="A378" i="7"/>
  <c r="A379" i="7"/>
  <c r="A380" i="7"/>
  <c r="A381" i="7"/>
  <c r="A382" i="7"/>
  <c r="A383" i="7"/>
  <c r="A384" i="7"/>
  <c r="A385" i="7"/>
  <c r="A386" i="7"/>
  <c r="A387" i="7"/>
  <c r="A388" i="7"/>
  <c r="A389" i="7"/>
  <c r="A390" i="7"/>
  <c r="A391" i="7"/>
  <c r="A392" i="7"/>
  <c r="A393" i="7"/>
  <c r="A394" i="7"/>
  <c r="A395" i="7"/>
  <c r="A396" i="7"/>
  <c r="A397" i="7"/>
  <c r="A398" i="7"/>
  <c r="A399" i="7"/>
  <c r="A400" i="7"/>
  <c r="A401" i="7"/>
  <c r="A402" i="7"/>
  <c r="A403" i="7"/>
  <c r="A404" i="7"/>
  <c r="A405" i="7"/>
  <c r="A406" i="7"/>
  <c r="A407" i="7"/>
  <c r="A408" i="7"/>
  <c r="A409" i="7"/>
  <c r="A410" i="7"/>
  <c r="A411" i="7"/>
  <c r="A412" i="7"/>
  <c r="A413" i="7"/>
  <c r="A414" i="7"/>
  <c r="A415" i="7"/>
  <c r="A416" i="7"/>
  <c r="A417" i="7"/>
  <c r="A418" i="7"/>
  <c r="A419" i="7"/>
  <c r="A420" i="7"/>
  <c r="A421" i="7"/>
  <c r="A422" i="7"/>
  <c r="A423" i="7"/>
  <c r="A424" i="7"/>
  <c r="A425" i="7"/>
  <c r="A426" i="7"/>
  <c r="A427" i="7"/>
  <c r="A428" i="7"/>
  <c r="A429" i="7"/>
  <c r="A430" i="7"/>
  <c r="A431" i="7"/>
  <c r="A432" i="7"/>
  <c r="A433" i="7"/>
  <c r="A434" i="7"/>
  <c r="A435" i="7"/>
  <c r="A436" i="7"/>
  <c r="A437" i="7"/>
  <c r="A438" i="7"/>
  <c r="A439" i="7"/>
  <c r="A440" i="7"/>
  <c r="A441" i="7"/>
  <c r="A442" i="7"/>
  <c r="A443" i="7"/>
  <c r="A2" i="7"/>
  <c r="A803" i="18" l="1"/>
  <c r="A809" i="18" s="1"/>
  <c r="A815" i="18" s="1"/>
  <c r="B30" i="8"/>
  <c r="D30" i="8"/>
  <c r="C30" i="8"/>
  <c r="B29" i="8" l="1"/>
  <c r="D29" i="8"/>
  <c r="C29" i="8"/>
  <c r="B36" i="8"/>
  <c r="B35" i="8"/>
  <c r="C36" i="8"/>
  <c r="C35" i="8"/>
  <c r="D24" i="8"/>
  <c r="D25" i="8"/>
  <c r="C24" i="8"/>
  <c r="D26" i="8"/>
  <c r="C26" i="8"/>
  <c r="B25" i="8"/>
  <c r="B26" i="8"/>
  <c r="C27" i="8"/>
  <c r="C25" i="8"/>
  <c r="B24" i="8"/>
  <c r="D27" i="8"/>
  <c r="B27" i="8"/>
  <c r="B31" i="8" l="1"/>
  <c r="C31" i="8"/>
  <c r="D31" i="8"/>
  <c r="A395" i="18" l="1"/>
  <c r="A406" i="18" s="1"/>
  <c r="A417" i="18" s="1"/>
  <c r="A428" i="18" s="1"/>
  <c r="A439" i="18" s="1"/>
  <c r="A450" i="18" s="1"/>
  <c r="A16" i="18" l="1"/>
  <c r="A27" i="18" s="1"/>
  <c r="A38" i="18" s="1"/>
  <c r="A49" i="18" s="1"/>
  <c r="A60" i="18" s="1"/>
  <c r="A71" i="18" s="1"/>
  <c r="A82" i="18" s="1"/>
  <c r="A105" i="18"/>
  <c r="A116" i="18" s="1"/>
  <c r="A139" i="18"/>
  <c r="A150" i="18" s="1"/>
  <c r="A161" i="18" s="1"/>
  <c r="A172" i="18" s="1"/>
  <c r="A183" i="18" s="1"/>
  <c r="A194" i="18" s="1"/>
  <c r="A205" i="18" s="1"/>
  <c r="A216" i="18" s="1"/>
  <c r="A227" i="18" s="1"/>
  <c r="A238" i="18" s="1"/>
  <c r="A249" i="18" s="1"/>
  <c r="A260" i="18" s="1"/>
  <c r="A271" i="18" s="1"/>
  <c r="A282" i="18" s="1"/>
  <c r="A293" i="18" s="1"/>
  <c r="A304" i="18" s="1"/>
  <c r="A315" i="18" s="1"/>
  <c r="A326" i="18" s="1"/>
  <c r="A337" i="18" s="1"/>
  <c r="A348" i="18" s="1"/>
  <c r="A359" i="18" s="1"/>
  <c r="A370" i="18" s="1"/>
  <c r="A463" i="18"/>
  <c r="A470" i="18" l="1"/>
  <c r="A476" i="18" s="1"/>
  <c r="A482" i="18" s="1"/>
  <c r="A488" i="18" s="1"/>
  <c r="A494" i="18" s="1"/>
  <c r="A500" i="18" s="1"/>
  <c r="A506" i="18" s="1"/>
  <c r="A512" i="18" s="1"/>
  <c r="A518" i="18" l="1"/>
  <c r="A524" i="18" s="1"/>
  <c r="A530" i="18" s="1"/>
  <c r="A536" i="18" s="1"/>
  <c r="A542" i="18" s="1"/>
  <c r="A548" i="18" s="1"/>
  <c r="A554" i="18" s="1"/>
  <c r="A560" i="18" s="1"/>
  <c r="A566" i="18" s="1"/>
  <c r="A572" i="18" s="1"/>
  <c r="A578" i="18" s="1"/>
  <c r="A585" i="18" s="1"/>
  <c r="A591" i="18" s="1"/>
  <c r="A597" i="18" s="1"/>
  <c r="A603" i="18" s="1"/>
  <c r="A609" i="18" s="1"/>
  <c r="A615" i="18" s="1"/>
  <c r="A691" i="18"/>
  <c r="A697" i="18" s="1"/>
  <c r="A703" i="18" s="1"/>
  <c r="A709" i="18" s="1"/>
  <c r="A715" i="18" s="1"/>
  <c r="A721" i="18" s="1"/>
  <c r="A727" i="18" s="1"/>
  <c r="C37" i="8"/>
  <c r="B37" i="8"/>
  <c r="A622" i="18" l="1"/>
  <c r="A628" i="18" s="1"/>
  <c r="A634" i="18" s="1"/>
  <c r="A640" i="18" s="1"/>
  <c r="A733" i="18"/>
  <c r="A739" i="18" s="1"/>
  <c r="A745" i="18" s="1"/>
  <c r="A751" i="18" s="1"/>
  <c r="A757" i="18" s="1"/>
  <c r="A763" i="18" s="1"/>
  <c r="A770" i="18" s="1"/>
  <c r="A777" i="18" s="1"/>
  <c r="A784" i="18" s="1"/>
  <c r="A790" i="18" s="1"/>
  <c r="Q823" i="18" l="1"/>
  <c r="R823" i="18" s="1"/>
  <c r="Q822" i="18"/>
  <c r="R822" i="18" s="1"/>
  <c r="Q824" i="18"/>
  <c r="R824" i="18" s="1"/>
  <c r="Q799" i="18"/>
  <c r="R799" i="18" s="1"/>
  <c r="Q797" i="18"/>
  <c r="Q798" i="18"/>
  <c r="A646" i="18"/>
  <c r="A652" i="18" s="1"/>
  <c r="A658" i="18" s="1"/>
  <c r="A664" i="18" s="1"/>
  <c r="A670" i="18" s="1"/>
  <c r="A676" i="18" s="1"/>
  <c r="Q130" i="18" l="1"/>
  <c r="R130" i="18" s="1"/>
  <c r="R463" i="18"/>
  <c r="R462" i="18"/>
  <c r="Q685" i="18"/>
  <c r="Q384" i="18"/>
  <c r="R384" i="18" s="1"/>
  <c r="Q95" i="18"/>
  <c r="R95" i="18" s="1"/>
  <c r="Q94" i="18"/>
  <c r="R94" i="18" s="1"/>
  <c r="Q383" i="18"/>
  <c r="R383" i="18" s="1"/>
  <c r="Q128" i="18"/>
  <c r="R128" i="18" s="1"/>
  <c r="Q129" i="18"/>
  <c r="R129" i="18" s="1"/>
  <c r="Q686" i="18"/>
  <c r="Q385" i="18"/>
  <c r="R385" i="18" s="1"/>
  <c r="R798" i="18"/>
  <c r="R797" i="18"/>
  <c r="Q6" i="18"/>
  <c r="R6" i="18" s="1"/>
  <c r="Q7" i="18"/>
  <c r="R7" i="18" s="1"/>
  <c r="Q96" i="18"/>
  <c r="R96" i="18" s="1"/>
  <c r="Q8" i="18"/>
  <c r="R8" i="18" s="1"/>
  <c r="R685" i="18"/>
  <c r="R686" i="18"/>
</calcChain>
</file>

<file path=xl/sharedStrings.xml><?xml version="1.0" encoding="utf-8"?>
<sst xmlns="http://schemas.openxmlformats.org/spreadsheetml/2006/main" count="7297" uniqueCount="617">
  <si>
    <t>,</t>
  </si>
  <si>
    <r>
      <rPr>
        <b/>
        <i/>
        <u/>
        <sz val="11"/>
        <color rgb="FFFF0000"/>
        <rFont val="Century Gothic"/>
        <family val="2"/>
      </rPr>
      <t>Disclaimer</t>
    </r>
    <r>
      <rPr>
        <b/>
        <i/>
        <sz val="11"/>
        <color rgb="FFFF0000"/>
        <rFont val="Century Gothic"/>
        <family val="2"/>
      </rPr>
      <t xml:space="preserve"> </t>
    </r>
    <r>
      <rPr>
        <i/>
        <sz val="11"/>
        <color rgb="FFFF0000"/>
        <rFont val="Century Gothic"/>
        <family val="2"/>
      </rPr>
      <t xml:space="preserve">
IRR calculations have not been prepared or verified by the respective General Partners (named below) nor any of their Affiliates. 
IRR calculations are based on confidential cash flow data and provided to Brunel by Colmore P.S Ltd, Brunel's appointed mid-office partner.
Distributions since inception calculations for property funds are reliant on information from legacy multi-managers which may be incomplete.</t>
    </r>
  </si>
  <si>
    <t>Avon Pension Fund</t>
  </si>
  <si>
    <t>Buckinghamshire Pension Fund</t>
  </si>
  <si>
    <t>Cornwall Pension Fund</t>
  </si>
  <si>
    <t>Devon Pension Fund</t>
  </si>
  <si>
    <t>Dorset County Pension Fund</t>
  </si>
  <si>
    <t>Environment Agency Pension Fund</t>
  </si>
  <si>
    <t>Gloucestershire Pension Fund</t>
  </si>
  <si>
    <t>Oxfordshire Pension Fund</t>
  </si>
  <si>
    <t>Somerset County Council Pension Fund</t>
  </si>
  <si>
    <t>Wiltshire Pension Fund</t>
  </si>
  <si>
    <t>TOTAL</t>
  </si>
  <si>
    <r>
      <t xml:space="preserve">Brunel </t>
    </r>
    <r>
      <rPr>
        <b/>
        <u/>
        <sz val="11"/>
        <color theme="1"/>
        <rFont val="Century Gothic"/>
        <family val="2"/>
      </rPr>
      <t>INFRASTRUCTURE</t>
    </r>
    <r>
      <rPr>
        <b/>
        <sz val="11"/>
        <color theme="1"/>
        <rFont val="Century Gothic"/>
        <family val="2"/>
      </rPr>
      <t xml:space="preserve"> PORTFOLIO</t>
    </r>
  </si>
  <si>
    <t>Infra check</t>
  </si>
  <si>
    <t>Fund name</t>
  </si>
  <si>
    <t>Core Infrastructure Fund 02</t>
  </si>
  <si>
    <t>CUSIP</t>
  </si>
  <si>
    <t>963MLH908</t>
  </si>
  <si>
    <t>Commitment</t>
  </si>
  <si>
    <t>Vintage</t>
  </si>
  <si>
    <t>Unfunded</t>
  </si>
  <si>
    <t>Focus</t>
  </si>
  <si>
    <t>Pan-European diversified Infra
Majority Brownfield</t>
  </si>
  <si>
    <t>Distribution</t>
  </si>
  <si>
    <t>Term (exclu. extensions)</t>
  </si>
  <si>
    <t>25 years</t>
  </si>
  <si>
    <t>Currency of Fund</t>
  </si>
  <si>
    <t>Euro</t>
  </si>
  <si>
    <t>Commitment amount (local)</t>
  </si>
  <si>
    <t>Unfunded commitment</t>
  </si>
  <si>
    <t>Distributions since inception</t>
  </si>
  <si>
    <t>IRR</t>
  </si>
  <si>
    <t>NTR Renewable Energy Infrastructure II</t>
  </si>
  <si>
    <t>NTR Renewable Energy Infra Fund II - ICAV</t>
  </si>
  <si>
    <t xml:space="preserve"> </t>
  </si>
  <si>
    <t>963MLJ904</t>
  </si>
  <si>
    <t xml:space="preserve">Western European wind &amp; solar 
Majority RTB new generation </t>
  </si>
  <si>
    <t>29 years</t>
  </si>
  <si>
    <t>Unfunded commitment (local)</t>
  </si>
  <si>
    <t>Capital Dynamics Clean Energy Infrastructure 8 ScSp</t>
  </si>
  <si>
    <t>965HTZII0</t>
  </si>
  <si>
    <t xml:space="preserve">UK Western Europe renewables 
Majority RTB new generation </t>
  </si>
  <si>
    <t>12 years</t>
  </si>
  <si>
    <t>GBP</t>
  </si>
  <si>
    <t>Capital Dynamics Clean Energy Infrastructure 7-A, L.P</t>
  </si>
  <si>
    <t>965FLF905</t>
  </si>
  <si>
    <t xml:space="preserve">North American renewables 
Income yielding generation </t>
  </si>
  <si>
    <t>15 years</t>
  </si>
  <si>
    <t>USD</t>
  </si>
  <si>
    <t>StepStone B Infrastructure Fund</t>
  </si>
  <si>
    <t>966HPX907</t>
  </si>
  <si>
    <t>Global, OECD, primary focus, on Core/Core+ strategies, heavily supporting clean energy technologies</t>
  </si>
  <si>
    <t>10 years</t>
  </si>
  <si>
    <t>StepStone B II - Generalist</t>
  </si>
  <si>
    <t>967GUM005</t>
  </si>
  <si>
    <t>Global, OECD, focussed on Core+/Value-Add transport, telecoms and power infrastructure</t>
  </si>
  <si>
    <t>n/m</t>
  </si>
  <si>
    <t>StepStone B II - Renewables</t>
  </si>
  <si>
    <t>935SRE901</t>
  </si>
  <si>
    <t>Global, OECD, focussed on Core/Core+ clean energy generation, storage &amp; transition infrastructure</t>
  </si>
  <si>
    <t>StepStone B III</t>
  </si>
  <si>
    <t>952AKX903</t>
  </si>
  <si>
    <r>
      <t xml:space="preserve">Brunel </t>
    </r>
    <r>
      <rPr>
        <b/>
        <u/>
        <sz val="11"/>
        <color theme="1"/>
        <rFont val="Century Gothic"/>
        <family val="2"/>
      </rPr>
      <t>SECURED INCOME</t>
    </r>
    <r>
      <rPr>
        <b/>
        <sz val="11"/>
        <color theme="1"/>
        <rFont val="Century Gothic"/>
        <family val="2"/>
      </rPr>
      <t xml:space="preserve"> PORTFOLIO</t>
    </r>
  </si>
  <si>
    <t>SI Checks</t>
  </si>
  <si>
    <t xml:space="preserve">ASI Long Lease Property Managed Fund </t>
  </si>
  <si>
    <t>962SFX908 / 942RXJ005 / 922QLB902</t>
  </si>
  <si>
    <t>open-ended</t>
  </si>
  <si>
    <t>UK, institutional, long-income property</t>
  </si>
  <si>
    <t>n/a</t>
  </si>
  <si>
    <t xml:space="preserve">M&amp;G Secured Property Income Fund </t>
  </si>
  <si>
    <t>B1Z72R903 / ACI09N0H8</t>
  </si>
  <si>
    <t>UK , institutional, long-income property</t>
  </si>
  <si>
    <t>Greencoat Renewable Income</t>
  </si>
  <si>
    <t>965KUHII1 / 942NCC002</t>
  </si>
  <si>
    <t>UK , operational renewable infrastructure</t>
  </si>
  <si>
    <r>
      <t xml:space="preserve">Brunel </t>
    </r>
    <r>
      <rPr>
        <b/>
        <u/>
        <sz val="11"/>
        <color theme="1"/>
        <rFont val="Century Gothic"/>
        <family val="2"/>
      </rPr>
      <t>PRIVATE EQUITY</t>
    </r>
    <r>
      <rPr>
        <b/>
        <sz val="11"/>
        <color theme="1"/>
        <rFont val="Century Gothic"/>
        <family val="2"/>
      </rPr>
      <t xml:space="preserve"> Portfolio</t>
    </r>
  </si>
  <si>
    <t>CD Global Secondaries 05 (Feeder)</t>
  </si>
  <si>
    <t>Capital Dynamics Global Secondary Fund V (Feeder) SCSp</t>
  </si>
  <si>
    <t>PE Checks</t>
  </si>
  <si>
    <t>964DAH909</t>
  </si>
  <si>
    <t>Globally diverse secondary fund</t>
  </si>
  <si>
    <t>NB PE Impact Fund</t>
  </si>
  <si>
    <t>NB Private Equity Impact (Offshore) Fund L.P</t>
  </si>
  <si>
    <t>964ZYR902</t>
  </si>
  <si>
    <t>Global impact co-investment fund with complementary impact primary funds</t>
  </si>
  <si>
    <t>NB SCIOP IV</t>
  </si>
  <si>
    <t>NB Strategic Co-Investment (Offshore) Partners Fund IV LP</t>
  </si>
  <si>
    <t>965YKX906</t>
  </si>
  <si>
    <t>Global co-investment fund</t>
  </si>
  <si>
    <t>Ardian LBO Fund 07 A</t>
  </si>
  <si>
    <t>965SBV903</t>
  </si>
  <si>
    <t>Pan European Buyout Fund</t>
  </si>
  <si>
    <t>EUR</t>
  </si>
  <si>
    <t>AlpInvest Secondaries 07</t>
  </si>
  <si>
    <t>966NEM900</t>
  </si>
  <si>
    <t>Global Secondaries Fund</t>
  </si>
  <si>
    <t>Summit Europe Growth 03</t>
  </si>
  <si>
    <t>967CBQ907</t>
  </si>
  <si>
    <t>European Growth Fund</t>
  </si>
  <si>
    <t>Vespa Capital 03</t>
  </si>
  <si>
    <t>966GLVII8</t>
  </si>
  <si>
    <t>UK Lower Mid Market Fund</t>
  </si>
  <si>
    <t>AlpInvest Co-Investment 08</t>
  </si>
  <si>
    <t>942DAH005</t>
  </si>
  <si>
    <t>Global Co-investments Fund</t>
  </si>
  <si>
    <t>LGT Crown Global Secondaries V</t>
  </si>
  <si>
    <t>942EFE005</t>
  </si>
  <si>
    <t>Montana Capital Partners OSP V</t>
  </si>
  <si>
    <t>942GHE008</t>
  </si>
  <si>
    <t>New Mountain 06</t>
  </si>
  <si>
    <t>942LZW908</t>
  </si>
  <si>
    <t>North American Buyouts Fund</t>
  </si>
  <si>
    <t>Genstar X (EU)</t>
  </si>
  <si>
    <t>944BUEII4</t>
  </si>
  <si>
    <t>Genstar X Opportunities Fund</t>
  </si>
  <si>
    <t>943EKMII2</t>
  </si>
  <si>
    <t>North American Co-Investment</t>
  </si>
  <si>
    <t>Insight Partners X Follow-On</t>
  </si>
  <si>
    <t>942SVT003</t>
  </si>
  <si>
    <t>Global Secondaries</t>
  </si>
  <si>
    <t>In line with the remaining term of Fund X </t>
  </si>
  <si>
    <t>Inflexion Buyout VI</t>
  </si>
  <si>
    <t>942YVK009</t>
  </si>
  <si>
    <t>Western Europe Buyout</t>
  </si>
  <si>
    <t>Insight Partners XII</t>
  </si>
  <si>
    <t>942QVU905</t>
  </si>
  <si>
    <t>Global Growth</t>
  </si>
  <si>
    <t>Summa Equity 03</t>
  </si>
  <si>
    <t>937PTQ906</t>
  </si>
  <si>
    <t>Impact/ Buyout &amp; Growth</t>
  </si>
  <si>
    <t>J-STAR No.5</t>
  </si>
  <si>
    <t>Buyout</t>
  </si>
  <si>
    <t>10 Years</t>
  </si>
  <si>
    <t>JPY</t>
  </si>
  <si>
    <t>PAI Partners 08</t>
  </si>
  <si>
    <t>944CEC903</t>
  </si>
  <si>
    <t>Atomico Venture 06</t>
  </si>
  <si>
    <t>952DJK907</t>
  </si>
  <si>
    <t>Baring Asia 08</t>
  </si>
  <si>
    <t>NB Clifton Private Equity III</t>
  </si>
  <si>
    <t>Private Equity</t>
  </si>
  <si>
    <t>NB Clifton Private Equity IV</t>
  </si>
  <si>
    <r>
      <t xml:space="preserve">Brunel </t>
    </r>
    <r>
      <rPr>
        <b/>
        <u/>
        <sz val="11"/>
        <color theme="1"/>
        <rFont val="Century Gothic"/>
        <family val="2"/>
      </rPr>
      <t>PRIVATE DEBT</t>
    </r>
    <r>
      <rPr>
        <b/>
        <sz val="11"/>
        <color theme="1"/>
        <rFont val="Century Gothic"/>
        <family val="2"/>
      </rPr>
      <t xml:space="preserve"> Portfolio</t>
    </r>
  </si>
  <si>
    <t>PD Checks</t>
  </si>
  <si>
    <t>Private Debt Portfolio Cycle II</t>
  </si>
  <si>
    <t>Private Debt Portfolio Cycle 2</t>
  </si>
  <si>
    <t>943FWA000</t>
  </si>
  <si>
    <t>Corporate Direct Lending</t>
  </si>
  <si>
    <t>BlackRock European Middle Market Private Debt Fund III</t>
  </si>
  <si>
    <t>952ERJ909</t>
  </si>
  <si>
    <t>European Private Credit</t>
  </si>
  <si>
    <t>ICG Senior Debt Partners Fund 05</t>
  </si>
  <si>
    <t>7 years</t>
  </si>
  <si>
    <t>Arcmont Direct Lending 04 (GBP Senior)</t>
  </si>
  <si>
    <t>Arcmont Direct Lending 04</t>
  </si>
  <si>
    <t>European Senior Direct Lending</t>
  </si>
  <si>
    <t>7 Years</t>
  </si>
  <si>
    <t>Barings North America Private Loan 03</t>
  </si>
  <si>
    <t>North American Private Credit</t>
  </si>
  <si>
    <t>8 Years</t>
  </si>
  <si>
    <t>Ares Senior Direct Lending 03</t>
  </si>
  <si>
    <t>NB Private Debt 05 Lux (B)</t>
  </si>
  <si>
    <t>9 Years</t>
  </si>
  <si>
    <r>
      <t xml:space="preserve">Brunel </t>
    </r>
    <r>
      <rPr>
        <b/>
        <u/>
        <sz val="11"/>
        <rFont val="Century Gothic"/>
        <family val="2"/>
      </rPr>
      <t>UK PROPERTY</t>
    </r>
    <r>
      <rPr>
        <b/>
        <sz val="11"/>
        <rFont val="Century Gothic"/>
        <family val="2"/>
      </rPr>
      <t xml:space="preserve"> Portfolio</t>
    </r>
  </si>
  <si>
    <t>Aberdeen Standard UK Shopping Centre</t>
  </si>
  <si>
    <t>962RPU905</t>
  </si>
  <si>
    <t>UK Prop Checks</t>
  </si>
  <si>
    <t>NAV</t>
  </si>
  <si>
    <t>Distributions</t>
  </si>
  <si>
    <t>AIPL B</t>
  </si>
  <si>
    <t>BZ077F907</t>
  </si>
  <si>
    <t>Ardstone UK Regional Office Fund</t>
  </si>
  <si>
    <t>962RQK906 / 962SPX907</t>
  </si>
  <si>
    <t>ASI Airport Industrial Property UT</t>
  </si>
  <si>
    <t>BRB2VV902</t>
  </si>
  <si>
    <t>Blackrock UK Property Fund</t>
  </si>
  <si>
    <t>052019908</t>
  </si>
  <si>
    <t>Bridges Property Alternatives Fund IV UT</t>
  </si>
  <si>
    <t>962SXZ903</t>
  </si>
  <si>
    <t>CBRE UK Property PAIF</t>
  </si>
  <si>
    <t>BYXWBS906</t>
  </si>
  <si>
    <t>Clearbell UK Strategic Trust</t>
  </si>
  <si>
    <t>942AWY000</t>
  </si>
  <si>
    <t>ASI Long Lease Property Managed Fund</t>
  </si>
  <si>
    <t>Columbia Threadneedle Property UT</t>
  </si>
  <si>
    <t>050866904</t>
  </si>
  <si>
    <t>Cordatus Property Trust</t>
  </si>
  <si>
    <t>962RQA908</t>
  </si>
  <si>
    <t>Curlew Student Trust</t>
  </si>
  <si>
    <t>962SPY905 / 962RQM902</t>
  </si>
  <si>
    <t>DV4</t>
  </si>
  <si>
    <t>9833UP908</t>
  </si>
  <si>
    <t>Fiera Real Estate Opportunity Fund IV</t>
  </si>
  <si>
    <t>962KLW900</t>
  </si>
  <si>
    <t>FRXL Co-Investment 2</t>
  </si>
  <si>
    <t>962RTF904 / 962SPF906</t>
  </si>
  <si>
    <t>FRXL Co-Investment</t>
  </si>
  <si>
    <t>962SPQ902</t>
  </si>
  <si>
    <t>Hermes Property Unit Trust</t>
  </si>
  <si>
    <t>042621904</t>
  </si>
  <si>
    <t>Hunter UK Retail Property</t>
  </si>
  <si>
    <t>962RSJ907 / 934HLS901</t>
  </si>
  <si>
    <t>Lend Lease Partnership - CBRE</t>
  </si>
  <si>
    <t>LGIM Industrial Property Investment Fund</t>
  </si>
  <si>
    <t>934HLZ905</t>
  </si>
  <si>
    <t>M&amp;G UK Property Fund</t>
  </si>
  <si>
    <t>942HZYII4</t>
  </si>
  <si>
    <t>M&amp;G UK Residential Property Fund</t>
  </si>
  <si>
    <t>944DHR004</t>
  </si>
  <si>
    <t>Nuveen Central London Office Fund</t>
  </si>
  <si>
    <t>967HNN900</t>
  </si>
  <si>
    <t>Nuveen Global RE Debt Fund I</t>
  </si>
  <si>
    <t>Nuveen Global RE Debt Partners Fund I</t>
  </si>
  <si>
    <t>942BLM907</t>
  </si>
  <si>
    <t>Nuveen Global RE Debt Partners Fund II</t>
  </si>
  <si>
    <t>963HWL908</t>
  </si>
  <si>
    <t>Nuveen UK Property Fund</t>
  </si>
  <si>
    <t>014387906</t>
  </si>
  <si>
    <t>Nuveen UK Shopping Centre Fund</t>
  </si>
  <si>
    <t>962SNQ904 / 962RQB906</t>
  </si>
  <si>
    <t>Octopus Healthcare Fund</t>
  </si>
  <si>
    <t>963TQX903</t>
  </si>
  <si>
    <t>PGIM UK Affordable Housing Fund</t>
  </si>
  <si>
    <t>942HXL903</t>
  </si>
  <si>
    <t>PP Property Finance PCC</t>
  </si>
  <si>
    <t>9833UM905</t>
  </si>
  <si>
    <t>Ribston UK Industrial</t>
  </si>
  <si>
    <t>934HMM903 / 962RSH901</t>
  </si>
  <si>
    <t>Schroder UK Real Estate Fund</t>
  </si>
  <si>
    <t>B8215Z906</t>
  </si>
  <si>
    <t>UBS Triton Property Unit Trust</t>
  </si>
  <si>
    <t>092382902</t>
  </si>
  <si>
    <t>UBS Life Sciences Trust</t>
  </si>
  <si>
    <t>944WEH007</t>
  </si>
  <si>
    <t>M&amp;G Secured Property Income Fund</t>
  </si>
  <si>
    <t>Nuveen UK Shopping Centre - FA</t>
  </si>
  <si>
    <t>Orchard Street Social and Environmental Impact</t>
  </si>
  <si>
    <t>AEW UK Impact Fund</t>
  </si>
  <si>
    <t>BYW8T0902</t>
  </si>
  <si>
    <r>
      <t xml:space="preserve">Brunel </t>
    </r>
    <r>
      <rPr>
        <b/>
        <u/>
        <sz val="11"/>
        <color theme="1"/>
        <rFont val="Century Gothic"/>
        <family val="2"/>
      </rPr>
      <t>INTERNATIONAL PROPERTY</t>
    </r>
    <r>
      <rPr>
        <b/>
        <sz val="11"/>
        <color theme="1"/>
        <rFont val="Century Gothic"/>
        <family val="2"/>
      </rPr>
      <t xml:space="preserve"> Portfolio</t>
    </r>
  </si>
  <si>
    <t>Ardstone Residential Partners Fund</t>
  </si>
  <si>
    <t>Intl Prop Checks</t>
  </si>
  <si>
    <t>934HMJ900</t>
  </si>
  <si>
    <t>NAV (local)</t>
  </si>
  <si>
    <t>CBRE GIP Global Alpha Fund - Class IV</t>
  </si>
  <si>
    <t>962RTS906</t>
  </si>
  <si>
    <t>CBRE Global Invest Pan European</t>
  </si>
  <si>
    <t>ACI012VS4</t>
  </si>
  <si>
    <t>Charter Hall Prime Industrial</t>
  </si>
  <si>
    <t>934HNQ903</t>
  </si>
  <si>
    <t>AUD</t>
  </si>
  <si>
    <t>Irish Property (IPUT)</t>
  </si>
  <si>
    <t>934HLW902</t>
  </si>
  <si>
    <t>LaSalle Encore Fund A Euro</t>
  </si>
  <si>
    <t>995YTV905</t>
  </si>
  <si>
    <t>M&amp;G Asia Property Fund</t>
  </si>
  <si>
    <t>934HMT908</t>
  </si>
  <si>
    <t>Ostara Japan Fund 03</t>
  </si>
  <si>
    <t>962SYA907</t>
  </si>
  <si>
    <t>Kayne Anderson Core Real Estate</t>
  </si>
  <si>
    <t>934LEW901</t>
  </si>
  <si>
    <t>Blackstone Property Partners Europe</t>
  </si>
  <si>
    <t>944MCY905</t>
  </si>
  <si>
    <t>Cortland Growth and Income</t>
  </si>
  <si>
    <t>943HBB908</t>
  </si>
  <si>
    <t>Lion Industrial Trust</t>
  </si>
  <si>
    <t>53599X905</t>
  </si>
  <si>
    <t>AXA Residential Europe Fund</t>
  </si>
  <si>
    <t>Barings European Core Property Fund</t>
  </si>
  <si>
    <t>Clarion Lion Properties 01</t>
  </si>
  <si>
    <t>Clarion Lion Properties</t>
  </si>
  <si>
    <t>944MXX003</t>
  </si>
  <si>
    <t>Invesco Real Estate Asia 01</t>
  </si>
  <si>
    <t>Invesco Real Estate Asia</t>
  </si>
  <si>
    <t>952HCU002</t>
  </si>
  <si>
    <t>PRISA 01</t>
  </si>
  <si>
    <t>PRISA</t>
  </si>
  <si>
    <t>ACI05SVJ3</t>
  </si>
  <si>
    <t>Prologis Europe Logistics 01</t>
  </si>
  <si>
    <t>902HNH901</t>
  </si>
  <si>
    <r>
      <t xml:space="preserve">Brunel </t>
    </r>
    <r>
      <rPr>
        <b/>
        <u/>
        <sz val="11"/>
        <color theme="1"/>
        <rFont val="Century Gothic"/>
        <family val="2"/>
      </rPr>
      <t>CORNWALL LOCAL IMPACT</t>
    </r>
    <r>
      <rPr>
        <b/>
        <sz val="11"/>
        <color theme="1"/>
        <rFont val="Century Gothic"/>
        <family val="2"/>
      </rPr>
      <t xml:space="preserve"> Portfolio</t>
    </r>
  </si>
  <si>
    <t>CLIP check</t>
  </si>
  <si>
    <t>Greencoat Cornwall Gardens - Private</t>
  </si>
  <si>
    <t>Greencoat Cornwall Gardens</t>
  </si>
  <si>
    <t xml:space="preserve">Greencoat Renewable Income </t>
  </si>
  <si>
    <t>PUKAHF Co-Invest 02</t>
  </si>
  <si>
    <t>Row Labels</t>
  </si>
  <si>
    <t>Sum of Commitment</t>
  </si>
  <si>
    <t>Sum of Uncalled commitments (Unfunded)</t>
  </si>
  <si>
    <t>Sum of Distributions</t>
  </si>
  <si>
    <t>Brunel - Infrastructure</t>
  </si>
  <si>
    <t>Brunel - International Property</t>
  </si>
  <si>
    <t>Brunel - Private Debt</t>
  </si>
  <si>
    <t>Brunel - Private Equity</t>
  </si>
  <si>
    <t>Brunel - Secured Income</t>
  </si>
  <si>
    <t>Brunel - UK Property</t>
  </si>
  <si>
    <t>(blank)</t>
  </si>
  <si>
    <t>Brunel - Cornwall Local Impact</t>
  </si>
  <si>
    <t>Grand Total</t>
  </si>
  <si>
    <t>(All)</t>
  </si>
  <si>
    <t>Sum of Adjusted value</t>
  </si>
  <si>
    <t>VLOOKUP</t>
  </si>
  <si>
    <t>Portfolio</t>
  </si>
  <si>
    <t>Fund</t>
  </si>
  <si>
    <t>Fund manager</t>
  </si>
  <si>
    <t>Fund Currency</t>
  </si>
  <si>
    <t>Drawdowns</t>
  </si>
  <si>
    <t>Adjusted value</t>
  </si>
  <si>
    <t>Total value</t>
  </si>
  <si>
    <t>Total value multiple</t>
  </si>
  <si>
    <t>Net IRR (Primary)</t>
  </si>
  <si>
    <t>Uncalled commitments (Unfunded)</t>
  </si>
  <si>
    <t>Region</t>
  </si>
  <si>
    <t>Cycle</t>
  </si>
  <si>
    <t>Greencoat Capital</t>
  </si>
  <si>
    <t>Western Europe</t>
  </si>
  <si>
    <t>Cycle 1</t>
  </si>
  <si>
    <t>PGIM Real Estate (UK) Limited</t>
  </si>
  <si>
    <t>Capital Dynamics</t>
  </si>
  <si>
    <t>North America</t>
  </si>
  <si>
    <t>Vauban Infrastructure Partners</t>
  </si>
  <si>
    <t>NTR</t>
  </si>
  <si>
    <t>StepStone Group Real Assets</t>
  </si>
  <si>
    <t>Global</t>
  </si>
  <si>
    <t>Cycle 2a</t>
  </si>
  <si>
    <t>Cycle 2b</t>
  </si>
  <si>
    <t>Cycle 3</t>
  </si>
  <si>
    <t>Ardstone</t>
  </si>
  <si>
    <t>AXA Investment Management</t>
  </si>
  <si>
    <t>Barings</t>
  </si>
  <si>
    <t>Blackstone Real Estate Partners</t>
  </si>
  <si>
    <t>CBRE</t>
  </si>
  <si>
    <t>Charter Hall</t>
  </si>
  <si>
    <t>Asia/Pacific</t>
  </si>
  <si>
    <t>Clarion Capital Partners</t>
  </si>
  <si>
    <t>Cortland Growth and Income GP</t>
  </si>
  <si>
    <t>Invesco Real Estate Management</t>
  </si>
  <si>
    <t>IPUT</t>
  </si>
  <si>
    <t>Kayne Anderson Core Real Estate Advisors</t>
  </si>
  <si>
    <t>LaSalle Investment Management</t>
  </si>
  <si>
    <t>M&amp;G (Property)</t>
  </si>
  <si>
    <t>Orion Partners Ostara Japan Properties</t>
  </si>
  <si>
    <t>Prudential Real Estate Investors</t>
  </si>
  <si>
    <t>Prologis Management II</t>
  </si>
  <si>
    <t>Arcmont Asset Management</t>
  </si>
  <si>
    <t>Ares Management</t>
  </si>
  <si>
    <t>Blackrock</t>
  </si>
  <si>
    <t>ICG</t>
  </si>
  <si>
    <t>Neuberger Berman</t>
  </si>
  <si>
    <t>Aksia</t>
  </si>
  <si>
    <t>Cycle 2</t>
  </si>
  <si>
    <t>AlpInvest</t>
  </si>
  <si>
    <t>Ardian Investment</t>
  </si>
  <si>
    <t>Baring Private Equity Asia</t>
  </si>
  <si>
    <t>Genstar Capital Partners LLC</t>
  </si>
  <si>
    <t>Inflexion</t>
  </si>
  <si>
    <t>Insight Venture Partners</t>
  </si>
  <si>
    <t>J-Star</t>
  </si>
  <si>
    <t>LGT Capital Partners</t>
  </si>
  <si>
    <t>Montana Capital Partners</t>
  </si>
  <si>
    <t/>
  </si>
  <si>
    <t>Cycle 4</t>
  </si>
  <si>
    <t>New Mountain Capital</t>
  </si>
  <si>
    <t>PAI Partners</t>
  </si>
  <si>
    <t>Summa Equity</t>
  </si>
  <si>
    <t>Summit Partners</t>
  </si>
  <si>
    <t>Vespa Capital</t>
  </si>
  <si>
    <t>Standard Life Assurance Limited (SLAL)</t>
  </si>
  <si>
    <t>M&amp;G (Guernsey)</t>
  </si>
  <si>
    <t>Aberdeen Standard (ASI)</t>
  </si>
  <si>
    <t>AEW (Natixis)</t>
  </si>
  <si>
    <t>Aviva</t>
  </si>
  <si>
    <t>Bridges Ventures</t>
  </si>
  <si>
    <t>Clearbell Capital</t>
  </si>
  <si>
    <t>Columbia Threadneedle</t>
  </si>
  <si>
    <t>Cordatus Partners</t>
  </si>
  <si>
    <t>Curlew Capital</t>
  </si>
  <si>
    <t>Delancey</t>
  </si>
  <si>
    <t>Fiera Real Estate</t>
  </si>
  <si>
    <t>Forum Partners</t>
  </si>
  <si>
    <t>Hermes</t>
  </si>
  <si>
    <t>Hunter</t>
  </si>
  <si>
    <t>LGIM</t>
  </si>
  <si>
    <t>Nuveen (THRE/Henderson)</t>
  </si>
  <si>
    <t>Octopus</t>
  </si>
  <si>
    <t>Orchard Street</t>
  </si>
  <si>
    <t>PGIM Real Estate Luxembourg</t>
  </si>
  <si>
    <t>Pluto Capital Management</t>
  </si>
  <si>
    <t>Ribston</t>
  </si>
  <si>
    <t>Schroders</t>
  </si>
  <si>
    <t>UBS</t>
  </si>
  <si>
    <t xml:space="preserve">Notes </t>
  </si>
  <si>
    <t xml:space="preserve">Download Data from Helios, ensure correct date is in, currency is GBP, Filter out realised investments. View by "Inv acc" and Group by "portfolio". </t>
  </si>
  <si>
    <t>Format downloaded data to match "Raw data" template, involves adding in two columns at start, Portfolio and Client name</t>
  </si>
  <si>
    <t>Remove all totals and rename the LGPS clients to match the raw data names</t>
  </si>
  <si>
    <t>Take the Tota IRR if a LGPS is invested in the same fund across wo cycles, e.g. image to right</t>
  </si>
  <si>
    <t xml:space="preserve">We decided not to include IRR in property </t>
  </si>
  <si>
    <t>CD Clean Energy and Infra. 08 SCSp have 2 investments amount so added up and took average IRR</t>
  </si>
  <si>
    <t>Remove cash and cash liquidity rows from raw data tab</t>
  </si>
  <si>
    <t>Remove Longbow and RREEFF from UK Property as these are no longer held</t>
  </si>
  <si>
    <t>Fund Manager</t>
  </si>
  <si>
    <t>Commitment Date</t>
  </si>
  <si>
    <t>Aberdeen Standard Pooled Pension Prop.</t>
  </si>
  <si>
    <t>01/04/2009</t>
  </si>
  <si>
    <t>Aberdeen Standard UK Retail Park Trust</t>
  </si>
  <si>
    <t>31/01/2014</t>
  </si>
  <si>
    <t>01/01/2016</t>
  </si>
  <si>
    <t>AEW South East Office Fund</t>
  </si>
  <si>
    <t>10/02/2015</t>
  </si>
  <si>
    <t>30/07/2018</t>
  </si>
  <si>
    <t>AIPL A</t>
  </si>
  <si>
    <t>30/10/2009</t>
  </si>
  <si>
    <t>AIPL C</t>
  </si>
  <si>
    <t>03/02/2014</t>
  </si>
  <si>
    <t>Amstar Poland Debt Fund</t>
  </si>
  <si>
    <t>Amstar</t>
  </si>
  <si>
    <t>30/07/2015</t>
  </si>
  <si>
    <t>Apia Regional Office Fund</t>
  </si>
  <si>
    <t>04/02/2014</t>
  </si>
  <si>
    <t>15/06/2016</t>
  </si>
  <si>
    <t>02/01/2014</t>
  </si>
  <si>
    <t>Ashtenne Industrial Fund</t>
  </si>
  <si>
    <t>Hansteen</t>
  </si>
  <si>
    <t>28/02/2014</t>
  </si>
  <si>
    <t>27/10/2017</t>
  </si>
  <si>
    <t>Aviva Investors UK RE Recovery Fund II</t>
  </si>
  <si>
    <t>08/04/2014</t>
  </si>
  <si>
    <t>Aviva Investors UK Real Estate Recovery</t>
  </si>
  <si>
    <t>26/02/2014</t>
  </si>
  <si>
    <t>30/06/2022</t>
  </si>
  <si>
    <t>01/04/2022</t>
  </si>
  <si>
    <t>30/11/2009</t>
  </si>
  <si>
    <t>06/12/2021</t>
  </si>
  <si>
    <t>24/07/2017</t>
  </si>
  <si>
    <t>Captiva Capital Partners III</t>
  </si>
  <si>
    <t>Captiva</t>
  </si>
  <si>
    <t>31/03/2014</t>
  </si>
  <si>
    <t>Cash and liquidity (EUR)</t>
  </si>
  <si>
    <t>Brunel Pension Partnership</t>
  </si>
  <si>
    <t>01/01/2022</t>
  </si>
  <si>
    <t>Cash and liquidity (USD)</t>
  </si>
  <si>
    <t>CBRE GIP Global Alpha Fund - Class III Dis</t>
  </si>
  <si>
    <t>01/10/2017</t>
  </si>
  <si>
    <t>27/06/2016</t>
  </si>
  <si>
    <t>14/02/2014</t>
  </si>
  <si>
    <t>CBRE Lionbrook Fund</t>
  </si>
  <si>
    <t>CBRE Property Fund</t>
  </si>
  <si>
    <t>CBRE Retail Property</t>
  </si>
  <si>
    <t>CBRE UK Property Fund (Guernsey)</t>
  </si>
  <si>
    <t>19/05/2015</t>
  </si>
  <si>
    <t>CBRE UK Property Fund - Class A</t>
  </si>
  <si>
    <t>02/03/2016</t>
  </si>
  <si>
    <t>CBRE UK Property Fund - Class B</t>
  </si>
  <si>
    <t>CBRE UK Property Fund - Class C</t>
  </si>
  <si>
    <t>01/01/2014</t>
  </si>
  <si>
    <t>01/03/2021</t>
  </si>
  <si>
    <t>20/12/2023</t>
  </si>
  <si>
    <t>30/09/2020</t>
  </si>
  <si>
    <t>Columbia Threadneedle Pension Property</t>
  </si>
  <si>
    <t>02/12/2009</t>
  </si>
  <si>
    <t>03/07/2009</t>
  </si>
  <si>
    <t>Columbia Threadneedle Strategic Prop. 04</t>
  </si>
  <si>
    <t>16/11/2009</t>
  </si>
  <si>
    <t>Columbus UK Real Estate Unit Trust</t>
  </si>
  <si>
    <t>29/04/2010</t>
  </si>
  <si>
    <t>17/12/2015</t>
  </si>
  <si>
    <t>Cordea Savills Italian Opp. No.2</t>
  </si>
  <si>
    <t>Savills</t>
  </si>
  <si>
    <t>Cordea Savills Student Hall Fund</t>
  </si>
  <si>
    <t>CORESTATE German Residential Limited</t>
  </si>
  <si>
    <t>CORESTATE</t>
  </si>
  <si>
    <t>30/06/2021</t>
  </si>
  <si>
    <t>02/04/2014</t>
  </si>
  <si>
    <t>27/03/2018</t>
  </si>
  <si>
    <t>Fiera Real Estate Long Income Fund</t>
  </si>
  <si>
    <t>10/01/2020</t>
  </si>
  <si>
    <t>13/03/2017</t>
  </si>
  <si>
    <t>16/12/2014</t>
  </si>
  <si>
    <t>GCLOD Trust</t>
  </si>
  <si>
    <t>Greycoat</t>
  </si>
  <si>
    <t>GREAT PORTLAND ESTATES REIT</t>
  </si>
  <si>
    <t>Great Portland Estates</t>
  </si>
  <si>
    <t>09/02/2017</t>
  </si>
  <si>
    <t>Gresham Real Estate Fund II</t>
  </si>
  <si>
    <t>Gresham Partners</t>
  </si>
  <si>
    <t>19/03/2014</t>
  </si>
  <si>
    <t>Hammerson Ordinary</t>
  </si>
  <si>
    <t>Hammerson</t>
  </si>
  <si>
    <t>25/10/2017</t>
  </si>
  <si>
    <t>Hansteen UK Industrial Property UT II</t>
  </si>
  <si>
    <t>13/01/2014</t>
  </si>
  <si>
    <t>14/08/2009</t>
  </si>
  <si>
    <t>Hercules Property Unit Trust</t>
  </si>
  <si>
    <t>Hercules</t>
  </si>
  <si>
    <t>26/08/2015</t>
  </si>
  <si>
    <t>ING REAL EST LIONBRK PROP - B</t>
  </si>
  <si>
    <t>ING Real Estate</t>
  </si>
  <si>
    <t>30/11/2010</t>
  </si>
  <si>
    <t>27/06/2022</t>
  </si>
  <si>
    <t>Invesco Real Estate European</t>
  </si>
  <si>
    <t>Invesco Private Capital</t>
  </si>
  <si>
    <t>11/10/2010</t>
  </si>
  <si>
    <t>06/01/2014</t>
  </si>
  <si>
    <t>29/06/2021</t>
  </si>
  <si>
    <t>LAND SECURITIES GROUP</t>
  </si>
  <si>
    <t>Landsec</t>
  </si>
  <si>
    <t>23/03/2018</t>
  </si>
  <si>
    <t>20/12/2016</t>
  </si>
  <si>
    <t>08/03/2019</t>
  </si>
  <si>
    <t>LGIM Managed Property Fund</t>
  </si>
  <si>
    <t>01/09/2009</t>
  </si>
  <si>
    <t>09/07/2021</t>
  </si>
  <si>
    <t>Longbow UK RE Debt Investments II</t>
  </si>
  <si>
    <t>ICG-Longbow</t>
  </si>
  <si>
    <t>28/10/2013</t>
  </si>
  <si>
    <t>Longbow UK Real Estate III</t>
  </si>
  <si>
    <t>Lothbury Property Trust</t>
  </si>
  <si>
    <t>Lothbury</t>
  </si>
  <si>
    <t>M&amp;G RE Debt 02</t>
  </si>
  <si>
    <t>M&amp;G Real Estate</t>
  </si>
  <si>
    <t>M&amp;G RE Debt 03</t>
  </si>
  <si>
    <t>Mayfair Capital Property Unit Trust</t>
  </si>
  <si>
    <t>30/06/2017</t>
  </si>
  <si>
    <t>Medicx Healthfund II</t>
  </si>
  <si>
    <t>03/03/2014</t>
  </si>
  <si>
    <t>Morgan Stanley Prime Property Fund</t>
  </si>
  <si>
    <t>Morgan Stanley Real Estate</t>
  </si>
  <si>
    <t>Nordic Aktiv Property Fund 2</t>
  </si>
  <si>
    <t>Barings Real Estate</t>
  </si>
  <si>
    <t>06/02/2014</t>
  </si>
  <si>
    <t>Nordic Retail Fund</t>
  </si>
  <si>
    <t>Nuveen European Outlet Mall Fund</t>
  </si>
  <si>
    <t>12/11/2010</t>
  </si>
  <si>
    <t>Nuveen European Retail (Herald)</t>
  </si>
  <si>
    <t>29/01/2014</t>
  </si>
  <si>
    <t>30/03/2015</t>
  </si>
  <si>
    <t>10/10/2018</t>
  </si>
  <si>
    <t>Nuveen UK Retail Warehouse Fund</t>
  </si>
  <si>
    <t>28/02/2022</t>
  </si>
  <si>
    <t>17/01/2014</t>
  </si>
  <si>
    <t>14/10/2022</t>
  </si>
  <si>
    <t>01/06/2016</t>
  </si>
  <si>
    <t>Palmer Active Value Fund II</t>
  </si>
  <si>
    <t>Palmer</t>
  </si>
  <si>
    <t>14/01/2014</t>
  </si>
  <si>
    <t>Palmer Capital Development Fund I</t>
  </si>
  <si>
    <t>Palmer Capital Development Fund II (B Units)</t>
  </si>
  <si>
    <t>21/01/2014</t>
  </si>
  <si>
    <t>Palmer Capital Development Fund II</t>
  </si>
  <si>
    <t>20/01/2014</t>
  </si>
  <si>
    <t>Palmer Capital Development Fund III</t>
  </si>
  <si>
    <t>26/06/2014</t>
  </si>
  <si>
    <t>Palmer Capital Income Unit Trust</t>
  </si>
  <si>
    <t>15/01/2014</t>
  </si>
  <si>
    <t>Palmer GVA Property Fund</t>
  </si>
  <si>
    <t>Parc D'Activities</t>
  </si>
  <si>
    <t>Patrizia Industrial Trust</t>
  </si>
  <si>
    <t>Patrizia (Rockspring)</t>
  </si>
  <si>
    <t>Patrizia Rockspring Hanover PUT</t>
  </si>
  <si>
    <t>19/01/2021</t>
  </si>
  <si>
    <t>Picton Property Income</t>
  </si>
  <si>
    <t>Picton</t>
  </si>
  <si>
    <t>06/03/2018</t>
  </si>
  <si>
    <t>01/06/2022</t>
  </si>
  <si>
    <t>31/03/2023</t>
  </si>
  <si>
    <t>Quercus Healthcare Property Unit Trust</t>
  </si>
  <si>
    <t>19/01/2017</t>
  </si>
  <si>
    <t>Royal London Property Fund</t>
  </si>
  <si>
    <t>Royal London</t>
  </si>
  <si>
    <t>08/01/2014</t>
  </si>
  <si>
    <t>RREEF Core Property Fund</t>
  </si>
  <si>
    <t>DWS</t>
  </si>
  <si>
    <t>RREEF UK Property Ventures Fund No 2</t>
  </si>
  <si>
    <t>RREEF UK Property Ventures Fund No 3</t>
  </si>
  <si>
    <t>RREEF UK Property Ventures Fund</t>
  </si>
  <si>
    <t>SANTANDER UK PLC</t>
  </si>
  <si>
    <t>SANTANDER</t>
  </si>
  <si>
    <t>NM</t>
  </si>
  <si>
    <t>Schroder Local Retail Fund</t>
  </si>
  <si>
    <t>28/03/2012</t>
  </si>
  <si>
    <t>Schroder Metro Property Unit Trust</t>
  </si>
  <si>
    <t>30/08/2013</t>
  </si>
  <si>
    <t>Schroder Multi-Let Industrial Prop. UT</t>
  </si>
  <si>
    <t>06/10/2014</t>
  </si>
  <si>
    <t>Schroder Offshore Cash fund A</t>
  </si>
  <si>
    <t>25/02/2009</t>
  </si>
  <si>
    <t>Schroder Real Estate Real Income Fund</t>
  </si>
  <si>
    <t>01/04/2011</t>
  </si>
  <si>
    <t>Schroder Regional Office Property UT</t>
  </si>
  <si>
    <t>18/12/2015</t>
  </si>
  <si>
    <t>06/05/2021</t>
  </si>
  <si>
    <t>Schroder West End London PUT (WELPUT)</t>
  </si>
  <si>
    <t>GreenOak</t>
  </si>
  <si>
    <t>Signature Senior Lifestyle Partners I</t>
  </si>
  <si>
    <t>Signature</t>
  </si>
  <si>
    <t>29/02/2012</t>
  </si>
  <si>
    <t>The Quercus Healthcare Property Part.</t>
  </si>
  <si>
    <t>Threadneedle Strategic Property UT</t>
  </si>
  <si>
    <t>UBS Central London Office Value Fund</t>
  </si>
  <si>
    <t>22/08/2022</t>
  </si>
  <si>
    <t>UBS Triton Property Unit Trust (Jersey)</t>
  </si>
  <si>
    <t>03/10/2016</t>
  </si>
  <si>
    <t>Unite Student Accommodation Fund (USAF)</t>
  </si>
  <si>
    <t>Unite</t>
  </si>
  <si>
    <t>Total</t>
  </si>
  <si>
    <t>Brunel - EAPF GRI Elective</t>
  </si>
  <si>
    <t>CD Clean Energy and Infra. 08</t>
  </si>
  <si>
    <t>CD Clean Energy Infrastructure 07A</t>
  </si>
  <si>
    <t>EAPF GRI Elective Check</t>
  </si>
  <si>
    <t>Committed</t>
  </si>
  <si>
    <t xml:space="preserve">Greencoat Renewable Income  </t>
  </si>
  <si>
    <r>
      <t xml:space="preserve">Brunel </t>
    </r>
    <r>
      <rPr>
        <b/>
        <u/>
        <sz val="11"/>
        <color theme="1"/>
        <rFont val="Century Gothic"/>
        <family val="2"/>
      </rPr>
      <t>EAPF GRI ELECTIVE</t>
    </r>
    <r>
      <rPr>
        <b/>
        <sz val="11"/>
        <color theme="1"/>
        <rFont val="Century Gothic"/>
        <family val="2"/>
      </rPr>
      <t xml:space="preserve"> Portfolio</t>
    </r>
  </si>
  <si>
    <t>Atomico</t>
  </si>
  <si>
    <t>Fund Name</t>
  </si>
  <si>
    <t xml:space="preserve">Greencoat Capital </t>
  </si>
  <si>
    <r>
      <t xml:space="preserve">As at </t>
    </r>
    <r>
      <rPr>
        <b/>
        <sz val="11"/>
        <color rgb="FF000000"/>
        <rFont val="Century Gothic"/>
        <family val="2"/>
      </rPr>
      <t>30 September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</si>
</sst>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
    <numFmt numFmtId="165" formatCode="_-* #,##0_-;\-* #,##0_-;_-* &quot;-&quot;??_-;_-@_-"/>
  </numFmts>
  <fonts count="46" x14ac:knownFonts="1">
    <font>
      <sz val="11"/>
      <color theme="1"/>
      <name val="Calibri"/>
      <family val="2"/>
      <scheme val="minor"/>
    </font>
    <font>
      <sz val="11"/>
      <color theme="1"/>
      <name val="Century Gothic"/>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theme="1"/>
      <name val="Century Gothic"/>
      <family val="2"/>
    </font>
    <font>
      <b/>
      <sz val="11"/>
      <color theme="1"/>
      <name val="Century Gothic"/>
      <family val="2"/>
    </font>
    <font>
      <sz val="11"/>
      <color rgb="FFFF0000"/>
      <name val="Century Gothic"/>
      <family val="2"/>
    </font>
    <font>
      <b/>
      <sz val="11"/>
      <name val="Century Gothic"/>
      <family val="2"/>
    </font>
    <font>
      <i/>
      <sz val="11"/>
      <color rgb="FFFF0000"/>
      <name val="Century Gothic"/>
      <family val="2"/>
    </font>
    <font>
      <b/>
      <i/>
      <u/>
      <sz val="11"/>
      <color rgb="FFFF0000"/>
      <name val="Century Gothic"/>
      <family val="2"/>
    </font>
    <font>
      <b/>
      <i/>
      <sz val="11"/>
      <color rgb="FFFF0000"/>
      <name val="Century Gothic"/>
      <family val="2"/>
    </font>
    <font>
      <b/>
      <u/>
      <sz val="11"/>
      <color theme="1"/>
      <name val="Century Gothic"/>
      <family val="2"/>
    </font>
    <font>
      <b/>
      <sz val="11"/>
      <name val="Calibri"/>
      <family val="2"/>
    </font>
    <font>
      <b/>
      <sz val="11"/>
      <color rgb="FFFF0000"/>
      <name val="Century Gothic"/>
      <family val="2"/>
    </font>
    <font>
      <sz val="11"/>
      <name val="Century Gothic"/>
      <family val="2"/>
    </font>
    <font>
      <i/>
      <sz val="11"/>
      <color rgb="FF7030A0"/>
      <name val="Century Gothic"/>
      <family val="2"/>
    </font>
    <font>
      <b/>
      <u/>
      <sz val="11"/>
      <name val="Century Gothic"/>
      <family val="2"/>
    </font>
    <font>
      <sz val="11"/>
      <color indexed="8"/>
      <name val="Calibri"/>
      <family val="2"/>
      <scheme val="minor"/>
    </font>
    <font>
      <sz val="11"/>
      <name val="Calibri"/>
      <family val="2"/>
    </font>
    <font>
      <sz val="8"/>
      <name val="Calibri"/>
      <family val="2"/>
      <scheme val="minor"/>
    </font>
    <font>
      <sz val="11"/>
      <color rgb="FF000000"/>
      <name val="Century Gothic"/>
      <family val="2"/>
    </font>
    <font>
      <b/>
      <sz val="11"/>
      <color rgb="FF0070C0"/>
      <name val="Calibri"/>
      <family val="2"/>
      <scheme val="minor"/>
    </font>
    <font>
      <sz val="11"/>
      <color rgb="FF0070C0"/>
      <name val="Calibri"/>
      <family val="2"/>
      <scheme val="minor"/>
    </font>
    <font>
      <sz val="11"/>
      <color rgb="FF0070C0"/>
      <name val="Century Gothic"/>
      <family val="2"/>
    </font>
    <font>
      <sz val="9"/>
      <color theme="1"/>
      <name val="Century Gothic"/>
      <family val="2"/>
    </font>
    <font>
      <b/>
      <sz val="9"/>
      <name val="Century Gothic"/>
      <family val="2"/>
    </font>
    <font>
      <sz val="9"/>
      <color rgb="FF0070C0"/>
      <name val="Century Gothic"/>
      <family val="2"/>
    </font>
    <font>
      <b/>
      <sz val="11"/>
      <color rgb="FF000000"/>
      <name val="Century Gothic"/>
      <family val="2"/>
    </font>
    <font>
      <b/>
      <sz val="11"/>
      <name val="Calibri"/>
      <family val="2"/>
    </font>
    <font>
      <sz val="11"/>
      <color rgb="FF0070C0"/>
      <name val="Century Gothic"/>
      <family val="2"/>
    </font>
    <font>
      <sz val="11"/>
      <name val="Century Gothic"/>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s>
  <cellStyleXfs count="45">
    <xf numFmtId="0" fontId="0" fillId="0" borderId="0"/>
    <xf numFmtId="43" fontId="2" fillId="0" borderId="0" applyFont="0" applyFill="0" applyBorder="0" applyAlignment="0" applyProtection="0"/>
    <xf numFmtId="9" fontId="2" fillId="0" borderId="0" applyFont="0" applyFill="0" applyBorder="0" applyAlignment="0" applyProtection="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32" fillId="0" borderId="0"/>
  </cellStyleXfs>
  <cellXfs count="71">
    <xf numFmtId="0" fontId="0" fillId="0" borderId="0" xfId="0"/>
    <xf numFmtId="0" fontId="19" fillId="0" borderId="0" xfId="0" applyFont="1" applyAlignment="1">
      <alignment horizontal="center"/>
    </xf>
    <xf numFmtId="0" fontId="19" fillId="0" borderId="0" xfId="0" applyFont="1"/>
    <xf numFmtId="0" fontId="21" fillId="0" borderId="0" xfId="0" applyFont="1" applyAlignment="1">
      <alignment horizontal="right"/>
    </xf>
    <xf numFmtId="165" fontId="22" fillId="0" borderId="0" xfId="0" applyNumberFormat="1" applyFont="1" applyAlignment="1">
      <alignment horizontal="right"/>
    </xf>
    <xf numFmtId="0" fontId="20" fillId="0" borderId="0" xfId="0" applyFont="1"/>
    <xf numFmtId="165" fontId="28" fillId="0" borderId="0" xfId="0" applyNumberFormat="1" applyFont="1" applyAlignment="1">
      <alignment horizontal="right"/>
    </xf>
    <xf numFmtId="3" fontId="29" fillId="0" borderId="0" xfId="0" applyNumberFormat="1" applyFont="1" applyAlignment="1">
      <alignment horizontal="right"/>
    </xf>
    <xf numFmtId="0" fontId="29" fillId="0" borderId="0" xfId="0" applyFont="1"/>
    <xf numFmtId="164" fontId="29" fillId="0" borderId="0" xfId="2" applyNumberFormat="1" applyFont="1" applyFill="1" applyAlignment="1">
      <alignment horizontal="right"/>
    </xf>
    <xf numFmtId="165" fontId="29" fillId="0" borderId="0" xfId="1" applyNumberFormat="1" applyFont="1" applyFill="1" applyAlignment="1">
      <alignment horizontal="right"/>
    </xf>
    <xf numFmtId="3" fontId="21" fillId="0" borderId="0" xfId="0" applyNumberFormat="1" applyFont="1" applyAlignment="1">
      <alignment horizontal="right"/>
    </xf>
    <xf numFmtId="0" fontId="29" fillId="0" borderId="0" xfId="0" applyFont="1" applyAlignment="1">
      <alignment horizontal="right"/>
    </xf>
    <xf numFmtId="0" fontId="29" fillId="0" borderId="0" xfId="0" applyFont="1" applyAlignment="1">
      <alignment horizontal="center"/>
    </xf>
    <xf numFmtId="0" fontId="22" fillId="0" borderId="0" xfId="0" applyFont="1"/>
    <xf numFmtId="3" fontId="22" fillId="0" borderId="0" xfId="0" applyNumberFormat="1" applyFont="1" applyAlignment="1">
      <alignment horizontal="right"/>
    </xf>
    <xf numFmtId="9" fontId="29" fillId="0" borderId="0" xfId="0" applyNumberFormat="1" applyFont="1" applyAlignment="1">
      <alignment horizontal="right"/>
    </xf>
    <xf numFmtId="9" fontId="29" fillId="0" borderId="0" xfId="2" applyFont="1" applyFill="1" applyAlignment="1">
      <alignment horizontal="right"/>
    </xf>
    <xf numFmtId="3" fontId="28" fillId="0" borderId="0" xfId="0" applyNumberFormat="1" applyFont="1" applyAlignment="1">
      <alignment horizontal="right"/>
    </xf>
    <xf numFmtId="0" fontId="27" fillId="0" borderId="0" xfId="0" applyFont="1" applyAlignment="1">
      <alignment wrapText="1"/>
    </xf>
    <xf numFmtId="0" fontId="0" fillId="0" borderId="0" xfId="0" pivotButton="1"/>
    <xf numFmtId="0" fontId="0" fillId="0" borderId="0" xfId="0" applyAlignment="1">
      <alignment horizontal="left"/>
    </xf>
    <xf numFmtId="0" fontId="17" fillId="0" borderId="0" xfId="0" applyFont="1"/>
    <xf numFmtId="0" fontId="17" fillId="0" borderId="10" xfId="0" applyFont="1" applyBorder="1" applyAlignment="1">
      <alignment horizontal="center" vertical="center"/>
    </xf>
    <xf numFmtId="0" fontId="0" fillId="0" borderId="10" xfId="0" applyBorder="1"/>
    <xf numFmtId="0" fontId="0" fillId="0" borderId="10" xfId="0" applyBorder="1" applyAlignment="1">
      <alignment horizontal="left"/>
    </xf>
    <xf numFmtId="0" fontId="36" fillId="0" borderId="0" xfId="0" applyFont="1" applyAlignment="1">
      <alignment horizontal="center" vertical="center" wrapText="1"/>
    </xf>
    <xf numFmtId="0" fontId="37" fillId="0" borderId="0" xfId="0" applyFont="1" applyAlignment="1">
      <alignment vertical="center"/>
    </xf>
    <xf numFmtId="0" fontId="38" fillId="0" borderId="0" xfId="0" applyFont="1"/>
    <xf numFmtId="0" fontId="38" fillId="33" borderId="0" xfId="0" applyFont="1" applyFill="1"/>
    <xf numFmtId="165" fontId="38" fillId="33" borderId="0" xfId="0" applyNumberFormat="1" applyFont="1" applyFill="1"/>
    <xf numFmtId="3" fontId="38" fillId="33" borderId="0" xfId="0" applyNumberFormat="1" applyFont="1" applyFill="1"/>
    <xf numFmtId="3" fontId="38" fillId="0" borderId="0" xfId="0" applyNumberFormat="1" applyFont="1"/>
    <xf numFmtId="0" fontId="33" fillId="0" borderId="10" xfId="0" applyFont="1" applyBorder="1"/>
    <xf numFmtId="0" fontId="39" fillId="0" borderId="0" xfId="0" applyFont="1" applyAlignment="1">
      <alignment horizontal="center" vertical="center"/>
    </xf>
    <xf numFmtId="0" fontId="40" fillId="0" borderId="10" xfId="0" applyFont="1" applyBorder="1" applyAlignment="1">
      <alignment horizontal="center" vertical="center" wrapText="1"/>
    </xf>
    <xf numFmtId="0" fontId="41" fillId="0" borderId="0" xfId="0" applyFont="1" applyAlignment="1">
      <alignment horizontal="center" vertical="center"/>
    </xf>
    <xf numFmtId="0" fontId="35" fillId="0" borderId="0" xfId="0" applyFont="1"/>
    <xf numFmtId="165" fontId="22" fillId="33" borderId="0" xfId="0" applyNumberFormat="1" applyFont="1" applyFill="1" applyAlignment="1">
      <alignment horizontal="right"/>
    </xf>
    <xf numFmtId="3" fontId="22" fillId="33" borderId="0" xfId="0" applyNumberFormat="1" applyFont="1" applyFill="1" applyAlignment="1">
      <alignment horizontal="right"/>
    </xf>
    <xf numFmtId="0" fontId="1" fillId="0" borderId="0" xfId="0" applyFont="1" applyAlignment="1">
      <alignment horizontal="center"/>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xf numFmtId="165" fontId="1" fillId="0" borderId="0" xfId="0" applyNumberFormat="1" applyFont="1"/>
    <xf numFmtId="0" fontId="43" fillId="0" borderId="10" xfId="44" applyFont="1" applyBorder="1" applyAlignment="1">
      <alignment wrapText="1"/>
    </xf>
    <xf numFmtId="165" fontId="44" fillId="0" borderId="0" xfId="1" applyNumberFormat="1" applyFont="1" applyFill="1"/>
    <xf numFmtId="165" fontId="38" fillId="0" borderId="0" xfId="1" applyNumberFormat="1" applyFont="1" applyFill="1"/>
    <xf numFmtId="165" fontId="0" fillId="0" borderId="0" xfId="0" applyNumberFormat="1"/>
    <xf numFmtId="165" fontId="0" fillId="0" borderId="10" xfId="1" applyNumberFormat="1" applyFont="1" applyBorder="1"/>
    <xf numFmtId="165" fontId="17" fillId="0" borderId="10" xfId="1" applyNumberFormat="1" applyFont="1" applyBorder="1"/>
    <xf numFmtId="164" fontId="29" fillId="0" borderId="0" xfId="2" applyNumberFormat="1" applyFont="1" applyAlignment="1">
      <alignment horizontal="right"/>
    </xf>
    <xf numFmtId="0" fontId="27" fillId="0" borderId="10" xfId="0" applyFont="1" applyBorder="1" applyAlignment="1">
      <alignment wrapText="1"/>
    </xf>
    <xf numFmtId="164" fontId="45" fillId="0" borderId="0" xfId="2" applyNumberFormat="1" applyFont="1" applyAlignment="1">
      <alignment horizontal="right"/>
    </xf>
    <xf numFmtId="0" fontId="23"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wrapText="1"/>
    </xf>
    <xf numFmtId="0" fontId="21" fillId="0" borderId="0" xfId="0" applyFont="1" applyFill="1" applyAlignment="1">
      <alignment horizontal="right"/>
    </xf>
    <xf numFmtId="0" fontId="39" fillId="0" borderId="0" xfId="0" applyFont="1" applyFill="1" applyAlignment="1">
      <alignment horizontal="center" vertical="center"/>
    </xf>
    <xf numFmtId="0" fontId="1" fillId="0" borderId="0" xfId="0" applyFont="1" applyFill="1" applyAlignment="1">
      <alignment horizontal="right"/>
    </xf>
    <xf numFmtId="0" fontId="30" fillId="0" borderId="0" xfId="0" applyFont="1" applyFill="1" applyAlignment="1">
      <alignment horizontal="right" vertical="center" wrapText="1"/>
    </xf>
    <xf numFmtId="0" fontId="1" fillId="0" borderId="0" xfId="0" applyFont="1" applyFill="1" applyAlignment="1">
      <alignment horizontal="right" wrapText="1"/>
    </xf>
    <xf numFmtId="0" fontId="29" fillId="0" borderId="0" xfId="0" applyFont="1" applyFill="1" applyAlignment="1">
      <alignment horizontal="right"/>
    </xf>
    <xf numFmtId="0" fontId="0" fillId="0" borderId="0" xfId="0" applyFill="1"/>
    <xf numFmtId="0" fontId="35" fillId="0" borderId="0" xfId="0" applyFont="1" applyFill="1" applyAlignment="1">
      <alignment horizontal="right"/>
    </xf>
    <xf numFmtId="0" fontId="35" fillId="0" borderId="0" xfId="0" applyFont="1" applyFill="1" applyAlignment="1">
      <alignment horizontal="right" wrapText="1"/>
    </xf>
    <xf numFmtId="3" fontId="1" fillId="0" borderId="0" xfId="0" applyNumberFormat="1" applyFont="1" applyFill="1" applyAlignment="1">
      <alignment horizontal="right"/>
    </xf>
    <xf numFmtId="3" fontId="29" fillId="0" borderId="0" xfId="0" applyNumberFormat="1" applyFont="1" applyFill="1" applyAlignment="1">
      <alignment horizontal="right"/>
    </xf>
    <xf numFmtId="49" fontId="29" fillId="0" borderId="0" xfId="0" applyNumberFormat="1" applyFont="1" applyFill="1" applyAlignment="1">
      <alignment horizontal="right"/>
    </xf>
    <xf numFmtId="0" fontId="1" fillId="0" borderId="0" xfId="0" applyFont="1" applyFill="1"/>
    <xf numFmtId="0" fontId="19" fillId="0" borderId="0" xfId="0" applyFont="1" applyFill="1" applyAlignment="1">
      <alignment horizontal="right"/>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E97E68C8-3879-43C4-86B7-D8BFD71FBA91}"/>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3">
    <dxf>
      <numFmt numFmtId="165" formatCode="_-* #,##0_-;\-* #,##0_-;_-* &quot;-&quot;??_-;_-@_-"/>
    </dxf>
    <dxf>
      <numFmt numFmtId="165" formatCode="_-* #,##0_-;\-* #,##0_-;_-* &quot;-&quot;??_-;_-@_-"/>
    </dxf>
    <dxf>
      <numFmt numFmtId="165" formatCode="_-* #,##0_-;\-* #,##0_-;_-* &quot;-&quot;??_-;_-@_-"/>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161925</xdr:colOff>
      <xdr:row>0</xdr:row>
      <xdr:rowOff>74082</xdr:rowOff>
    </xdr:from>
    <xdr:to>
      <xdr:col>15</xdr:col>
      <xdr:colOff>516180</xdr:colOff>
      <xdr:row>9</xdr:row>
      <xdr:rowOff>11430</xdr:rowOff>
    </xdr:to>
    <xdr:pic>
      <xdr:nvPicPr>
        <xdr:cNvPr id="3" name="Picture 2">
          <a:extLst>
            <a:ext uri="{FF2B5EF4-FFF2-40B4-BE49-F238E27FC236}">
              <a16:creationId xmlns:a16="http://schemas.microsoft.com/office/drawing/2014/main" id="{8422A433-BB96-440E-84FD-B8DAE68A75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8275" y="74082"/>
          <a:ext cx="8884845" cy="1649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k Edwards" refreshedDate="45667.517505555559" createdVersion="8" refreshedVersion="8" minRefreshableVersion="3" recordCount="452" xr:uid="{328454F6-C686-431D-BD8F-2E9D5FF80F0C}">
  <cacheSource type="worksheet">
    <worksheetSource ref="B1:O1048576" sheet="Raw data"/>
  </cacheSource>
  <cacheFields count="14">
    <cacheField name="Portfolio" numFmtId="0">
      <sharedItems containsBlank="1" count="9">
        <s v="Brunel - Cornwall Local Impact"/>
        <s v="Brunel - EAPF GRI Elective"/>
        <s v="Brunel - Infrastructure"/>
        <s v="Brunel - International Property"/>
        <s v="Brunel - Private Debt"/>
        <s v="Brunel - Private Equity"/>
        <s v="Brunel - Secured Income"/>
        <s v="Brunel - UK Property"/>
        <m/>
      </sharedItems>
    </cacheField>
    <cacheField name="Fund Name" numFmtId="0">
      <sharedItems containsBlank="1" count="100">
        <s v="Greencoat Cornwall Gardens - Private"/>
        <s v="Greencoat Cornwall Gardens"/>
        <s v="Greencoat Renewable Income "/>
        <s v="PUKAHF Co-Invest 02"/>
        <s v="Greencoat Renewable Income  "/>
        <s v="CD Clean Energy and Infra. 08"/>
        <s v="CD Clean Energy Infrastructure 07A"/>
        <s v="Core Infrastructure Fund 02"/>
        <s v="NTR Renewable Energy Infrastructure II"/>
        <s v="StepStone B II - Generalist"/>
        <s v="StepStone B II - Renewables"/>
        <s v="StepStone B III"/>
        <s v="StepStone B Infrastructure Fund"/>
        <s v="Ardstone Residential Partners Fund"/>
        <s v="AXA Residential Europe Fund"/>
        <s v="Barings European Core Property Fund"/>
        <s v="Blackstone Property Partners Europe"/>
        <s v="CBRE GIP Global Alpha Fund - Class IV"/>
        <s v="CBRE Global Invest Pan European"/>
        <s v="Charter Hall Prime Industrial"/>
        <s v="Clarion Lion Properties 01"/>
        <s v="Cortland Growth and Income"/>
        <s v="Invesco Real Estate Asia 01"/>
        <s v="Irish Property (IPUT)"/>
        <s v="Kayne Anderson Core Real Estate"/>
        <s v="LaSalle Encore Fund A Euro"/>
        <s v="Lion Industrial Trust"/>
        <s v="M&amp;G Asia Property Fund"/>
        <s v="Ostara Japan Fund 03"/>
        <s v="PRISA 01"/>
        <s v="Prologis Europe Logistics 01"/>
        <s v="Arcmont Direct Lending 04 (GBP Senior)"/>
        <s v="Ares Senior Direct Lending 03"/>
        <s v="Barings North America Private Loan 03"/>
        <s v="BlackRock European Middle Market Private Debt Fund III"/>
        <s v="ICG Senior Debt Partners Fund 05"/>
        <s v="NB Private Debt 05 Lux (B)"/>
        <s v="Private Debt Portfolio Cycle II"/>
        <s v="AlpInvest Co-Investment 08"/>
        <s v="AlpInvest Secondaries 07"/>
        <s v="Ardian LBO Fund 07 A"/>
        <s v="Atomico Venture 06"/>
        <s v="Baring Asia 08"/>
        <s v="CD Global Secondaries 05 (Feeder)"/>
        <s v="Genstar X (EU)"/>
        <s v="Genstar X Opportunities Fund"/>
        <s v="Inflexion Buyout VI"/>
        <s v="Insight Partners X Follow-On"/>
        <s v="Insight Partners XII"/>
        <s v="J-STAR No.5"/>
        <s v="LGT Crown Global Secondaries V"/>
        <s v="Montana Capital Partners OSP V"/>
        <s v="NB Clifton Private Equity III"/>
        <s v="NB Clifton Private Equity IV"/>
        <s v="NB PE Impact Fund"/>
        <s v="NB SCIOP IV"/>
        <s v="New Mountain 06"/>
        <s v="PAI Partners 08"/>
        <s v="Summa Equity 03"/>
        <s v="Summit Europe Growth 03"/>
        <s v="Vespa Capital 03"/>
        <s v="ASI Long Lease Property Managed Fund "/>
        <s v="Greencoat Renewable Income"/>
        <s v="M&amp;G Secured Property Income Fund "/>
        <s v="Aberdeen Standard UK Shopping Centre"/>
        <s v="AEW UK Impact Fund"/>
        <s v="AIPL B"/>
        <s v="Ardstone UK Regional Office Fund"/>
        <s v="ASI Airport Industrial Property UT"/>
        <s v="Blackrock UK Property Fund"/>
        <s v="Bridges Property Alternatives Fund IV UT"/>
        <s v="CBRE UK Property PAIF"/>
        <s v="Clearbell UK Strategic Trust"/>
        <s v="Columbia Threadneedle Property UT"/>
        <s v="Cordatus Property Trust"/>
        <s v="Curlew Student Trust"/>
        <s v="DV4"/>
        <s v="Fiera Real Estate Opportunity Fund IV"/>
        <s v="FRXL Co-Investment 2"/>
        <s v="FRXL Co-Investment"/>
        <s v="Hermes Property Unit Trust"/>
        <s v="Hunter UK Retail Property"/>
        <s v="LGIM Industrial Property Investment Fund"/>
        <s v="M&amp;G UK Property Fund"/>
        <s v="M&amp;G UK Residential Property Fund"/>
        <s v="Nuveen Central London Office Fund"/>
        <s v="Nuveen Global RE Debt Fund I"/>
        <s v="Nuveen Global RE Debt Partners Fund II"/>
        <s v="Nuveen UK Property Fund"/>
        <s v="Nuveen UK Shopping Centre - FA"/>
        <s v="Nuveen UK Shopping Centre Fund"/>
        <s v="Octopus Healthcare Fund"/>
        <s v="Orchard Street Social and Environmental Impact"/>
        <s v="PGIM UK Affordable Housing Fund"/>
        <s v="PP Property Finance PCC"/>
        <s v="Ribston UK Industrial"/>
        <s v="Schroder UK Real Estate Fund"/>
        <s v="UBS Life Sciences Trust"/>
        <s v="UBS Triton Property Unit Trust"/>
        <m/>
      </sharedItems>
    </cacheField>
    <cacheField name="Fund" numFmtId="0">
      <sharedItems containsBlank="1"/>
    </cacheField>
    <cacheField name="Fund manager" numFmtId="0">
      <sharedItems containsBlank="1"/>
    </cacheField>
    <cacheField name="Fund Currency" numFmtId="0">
      <sharedItems containsBlank="1"/>
    </cacheField>
    <cacheField name="Commitment" numFmtId="0">
      <sharedItems containsString="0" containsBlank="1" containsNumber="1" containsInteger="1" minValue="0" maxValue="250000000"/>
    </cacheField>
    <cacheField name="Drawdowns" numFmtId="0">
      <sharedItems containsString="0" containsBlank="1" containsNumber="1" containsInteger="1" minValue="0" maxValue="237921028"/>
    </cacheField>
    <cacheField name="Distributions" numFmtId="0">
      <sharedItems containsString="0" containsBlank="1" containsNumber="1" containsInteger="1" minValue="0" maxValue="91319346"/>
    </cacheField>
    <cacheField name="Adjusted value" numFmtId="0">
      <sharedItems containsString="0" containsBlank="1" containsNumber="1" containsInteger="1" minValue="0" maxValue="233946011"/>
    </cacheField>
    <cacheField name="Total value" numFmtId="0">
      <sharedItems containsString="0" containsBlank="1" containsNumber="1" containsInteger="1" minValue="0" maxValue="269137517"/>
    </cacheField>
    <cacheField name="Total value multiple" numFmtId="0">
      <sharedItems containsString="0" containsBlank="1" containsNumber="1" minValue="0.14000000000000001" maxValue="3.91"/>
    </cacheField>
    <cacheField name="Net IRR (Primary)" numFmtId="0">
      <sharedItems containsBlank="1" containsMixedTypes="1" containsNumber="1" minValue="-0.50800000000000001" maxValue="0.19700000000000001"/>
    </cacheField>
    <cacheField name="Uncalled commitments (Unfunded)" numFmtId="0">
      <sharedItems containsString="0" containsBlank="1" containsNumber="1" containsInteger="1" minValue="0" maxValue="163498231"/>
    </cacheField>
    <cacheField name="Region"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52">
  <r>
    <x v="0"/>
    <x v="0"/>
    <s v="Cornwall Pension Fund"/>
    <s v="Greencoat Capital "/>
    <s v="GBP"/>
    <n v="20000000"/>
    <n v="18716431"/>
    <n v="0"/>
    <n v="19445603"/>
    <n v="19445603"/>
    <n v="1.04"/>
    <n v="6.0999999999999999E-2"/>
    <n v="1283569"/>
    <s v="Western Europe"/>
  </r>
  <r>
    <x v="0"/>
    <x v="1"/>
    <s v="Cornwall Pension Fund"/>
    <s v="Greencoat Capital "/>
    <s v="GBP"/>
    <n v="25000000"/>
    <n v="25000000"/>
    <n v="2312350"/>
    <n v="21397537"/>
    <n v="23709887"/>
    <n v="0.95"/>
    <n v="-2.3E-2"/>
    <n v="0"/>
    <s v="Western Europe"/>
  </r>
  <r>
    <x v="0"/>
    <x v="2"/>
    <s v="Cornwall Pension Fund"/>
    <s v="Greencoat Capital "/>
    <s v="GBP"/>
    <n v="25000000"/>
    <n v="25000000"/>
    <n v="1666901"/>
    <n v="23361034"/>
    <n v="25027935"/>
    <n v="1"/>
    <n v="1E-3"/>
    <n v="0"/>
    <s v="Western Europe"/>
  </r>
  <r>
    <x v="0"/>
    <x v="3"/>
    <s v="Cornwall Pension Fund"/>
    <s v="PGIM Real Estate (UK) Limited"/>
    <s v="GBP"/>
    <n v="65000000"/>
    <n v="14068800"/>
    <n v="0"/>
    <n v="13901091"/>
    <n v="13901091"/>
    <n v="0.99"/>
    <n v="-1.7999999999999999E-2"/>
    <n v="50931200"/>
    <s v="Western Europe"/>
  </r>
  <r>
    <x v="1"/>
    <x v="4"/>
    <s v="Environment Agency Pension Fund"/>
    <s v="Greencoat Capital"/>
    <s v="GBP"/>
    <n v="170000000"/>
    <n v="14841000"/>
    <n v="0"/>
    <n v="14841000"/>
    <n v="14841000"/>
    <n v="1"/>
    <m/>
    <n v="155159000"/>
    <s v="Western Europe"/>
  </r>
  <r>
    <x v="2"/>
    <x v="5"/>
    <s v="Somerset County Council Pension Fund"/>
    <s v="Capital Dynamics"/>
    <s v="GBP"/>
    <n v="37000000"/>
    <n v="34631855"/>
    <n v="4054491"/>
    <n v="37953312"/>
    <n v="42007803"/>
    <n v="1.2"/>
    <n v="6.5000000000000002E-2"/>
    <n v="2341939"/>
    <s v="Western Europe"/>
  </r>
  <r>
    <x v="2"/>
    <x v="5"/>
    <s v="Buckinghamshire Pension Fund"/>
    <s v="Capital Dynamics"/>
    <s v="GBP"/>
    <n v="8500000"/>
    <n v="7954629"/>
    <n v="962130"/>
    <n v="8721643"/>
    <n v="9683773"/>
    <n v="1.2"/>
    <n v="6.4000000000000001E-2"/>
    <n v="538013"/>
    <s v="Western Europe"/>
  </r>
  <r>
    <x v="2"/>
    <x v="5"/>
    <s v="Devon Pension Fund"/>
    <s v="Capital Dynamics"/>
    <s v="GBP"/>
    <n v="20000000"/>
    <n v="18716751"/>
    <n v="2264361"/>
    <n v="20521559"/>
    <n v="22785920"/>
    <n v="1.2"/>
    <n v="6.4000000000000001E-2"/>
    <n v="1265913"/>
    <s v="Western Europe"/>
  </r>
  <r>
    <x v="2"/>
    <x v="5"/>
    <s v="Gloucestershire Pension Fund"/>
    <s v="Capital Dynamics"/>
    <s v="GBP"/>
    <n v="5000000"/>
    <n v="4679188"/>
    <n v="566090"/>
    <n v="5130391"/>
    <n v="5696481"/>
    <n v="1.2"/>
    <n v="6.4000000000000001E-2"/>
    <n v="316478"/>
    <s v="Western Europe"/>
  </r>
  <r>
    <x v="2"/>
    <x v="5"/>
    <s v="Oxfordshire Pension Fund"/>
    <s v="Capital Dynamics"/>
    <s v="GBP"/>
    <n v="5700000"/>
    <n v="5334295"/>
    <n v="644845"/>
    <n v="5848602"/>
    <n v="6493447"/>
    <n v="1.2"/>
    <n v="6.4000000000000001E-2"/>
    <n v="360785"/>
    <s v="Western Europe"/>
  </r>
  <r>
    <x v="2"/>
    <x v="5"/>
    <s v="Cornwall Pension Fund"/>
    <s v="Capital Dynamics"/>
    <s v="GBP"/>
    <n v="6800000"/>
    <n v="6363722"/>
    <n v="769249"/>
    <n v="6977279"/>
    <n v="7746528"/>
    <n v="1.2"/>
    <n v="6.4000000000000001E-2"/>
    <n v="430410"/>
    <s v="Western Europe"/>
  </r>
  <r>
    <x v="2"/>
    <x v="6"/>
    <s v="Avon Pension Fund"/>
    <s v="Capital Dynamics"/>
    <s v="USD"/>
    <n v="17714655"/>
    <n v="17714655"/>
    <n v="268858"/>
    <n v="17685133"/>
    <n v="17953992"/>
    <n v="1.01"/>
    <n v="4.0000000000000001E-3"/>
    <n v="0"/>
    <s v="North America"/>
  </r>
  <r>
    <x v="2"/>
    <x v="6"/>
    <s v="Buckinghamshire Pension Fund"/>
    <s v="Capital Dynamics"/>
    <s v="USD"/>
    <n v="5438710"/>
    <n v="5438710"/>
    <n v="82544"/>
    <n v="5429649"/>
    <n v="5512193"/>
    <n v="1.01"/>
    <n v="4.0000000000000001E-3"/>
    <n v="0"/>
    <s v="North America"/>
  </r>
  <r>
    <x v="2"/>
    <x v="6"/>
    <s v="Cornwall Pension Fund"/>
    <s v="Capital Dynamics"/>
    <s v="USD"/>
    <n v="4273272"/>
    <n v="4273272"/>
    <n v="64856"/>
    <n v="4266150"/>
    <n v="4331006"/>
    <n v="1.01"/>
    <n v="4.0000000000000001E-3"/>
    <n v="0"/>
    <s v="North America"/>
  </r>
  <r>
    <x v="2"/>
    <x v="6"/>
    <s v="Devon Pension Fund"/>
    <s v="Capital Dynamics"/>
    <s v="USD"/>
    <n v="12586729"/>
    <n v="12586729"/>
    <n v="191031"/>
    <n v="12565753"/>
    <n v="12756783"/>
    <n v="1.01"/>
    <n v="4.0000000000000001E-3"/>
    <n v="0"/>
    <s v="North America"/>
  </r>
  <r>
    <x v="2"/>
    <x v="6"/>
    <s v="Gloucestershire Pension Fund"/>
    <s v="Capital Dynamics"/>
    <s v="USD"/>
    <n v="3107834"/>
    <n v="3107834"/>
    <n v="47168"/>
    <n v="3102656"/>
    <n v="3149824"/>
    <n v="1.01"/>
    <n v="4.0000000000000001E-3"/>
    <n v="0"/>
    <s v="North America"/>
  </r>
  <r>
    <x v="2"/>
    <x v="6"/>
    <s v="Oxfordshire Pension Fund"/>
    <s v="Capital Dynamics"/>
    <s v="USD"/>
    <n v="3496313"/>
    <n v="3496313"/>
    <n v="53064"/>
    <n v="3490484"/>
    <n v="3543549"/>
    <n v="1.01"/>
    <n v="4.0000000000000001E-3"/>
    <n v="0"/>
    <s v="North America"/>
  </r>
  <r>
    <x v="2"/>
    <x v="7"/>
    <s v="Avon Pension Fund"/>
    <s v="Vauban Infrastructure Partners"/>
    <s v="EUR"/>
    <n v="6049170"/>
    <n v="6142903"/>
    <n v="1445911"/>
    <n v="7130835"/>
    <n v="8576746"/>
    <n v="1.4"/>
    <n v="7.8E-2"/>
    <n v="0"/>
    <s v="Western Europe"/>
  </r>
  <r>
    <x v="2"/>
    <x v="7"/>
    <s v="Buckinghamshire Pension Fund"/>
    <s v="Vauban Infrastructure Partners"/>
    <s v="EUR"/>
    <n v="10230214"/>
    <n v="10388732"/>
    <n v="2416047"/>
    <n v="12059501"/>
    <n v="14475548"/>
    <n v="1.39"/>
    <n v="7.6999999999999999E-2"/>
    <n v="0"/>
    <s v="Western Europe"/>
  </r>
  <r>
    <x v="2"/>
    <x v="7"/>
    <s v="Cornwall Pension Fund"/>
    <s v="Vauban Infrastructure Partners"/>
    <s v="EUR"/>
    <n v="8184172"/>
    <n v="8310986"/>
    <n v="1930736"/>
    <n v="9647601"/>
    <n v="11578337"/>
    <n v="1.39"/>
    <n v="7.6999999999999999E-2"/>
    <n v="0"/>
    <s v="Western Europe"/>
  </r>
  <r>
    <x v="2"/>
    <x v="7"/>
    <s v="Devon Pension Fund"/>
    <s v="Vauban Infrastructure Partners"/>
    <s v="EUR"/>
    <n v="10230214"/>
    <n v="10388732"/>
    <n v="2414849"/>
    <n v="12059501"/>
    <n v="14474350"/>
    <n v="1.39"/>
    <n v="7.6999999999999999E-2"/>
    <n v="0"/>
    <s v="Western Europe"/>
  </r>
  <r>
    <x v="2"/>
    <x v="7"/>
    <s v="Gloucestershire Pension Fund"/>
    <s v="Vauban Infrastructure Partners"/>
    <s v="EUR"/>
    <n v="3113544"/>
    <n v="3161788"/>
    <n v="734954"/>
    <n v="3670283"/>
    <n v="4405237"/>
    <n v="1.39"/>
    <n v="7.6999999999999999E-2"/>
    <n v="0"/>
    <s v="Western Europe"/>
  </r>
  <r>
    <x v="2"/>
    <x v="7"/>
    <s v="Oxfordshire Pension Fund"/>
    <s v="Vauban Infrastructure Partners"/>
    <s v="EUR"/>
    <n v="6760837"/>
    <n v="6865597"/>
    <n v="1595899"/>
    <n v="7969757"/>
    <n v="9565656"/>
    <n v="1.39"/>
    <n v="7.6999999999999999E-2"/>
    <n v="0"/>
    <s v="Western Europe"/>
  </r>
  <r>
    <x v="2"/>
    <x v="8"/>
    <s v="Avon Pension Fund"/>
    <s v="NTR"/>
    <s v="EUR"/>
    <n v="18440962"/>
    <n v="20304578"/>
    <n v="5515716"/>
    <n v="19540129"/>
    <n v="25055845"/>
    <n v="1.23"/>
    <n v="6.9000000000000006E-2"/>
    <n v="472047"/>
    <s v="Western Europe"/>
  </r>
  <r>
    <x v="2"/>
    <x v="8"/>
    <s v="Devon Pension Fund"/>
    <s v="NTR"/>
    <s v="EUR"/>
    <n v="8695470"/>
    <n v="9792507"/>
    <n v="2808203"/>
    <n v="9180934"/>
    <n v="11989136"/>
    <n v="1.22"/>
    <n v="6.6000000000000003E-2"/>
    <n v="221791"/>
    <s v="Western Europe"/>
  </r>
  <r>
    <x v="2"/>
    <x v="8"/>
    <s v="Gloucestershire Pension Fund"/>
    <s v="NTR"/>
    <s v="EUR"/>
    <n v="2124010"/>
    <n v="2386073"/>
    <n v="689260"/>
    <n v="2240078"/>
    <n v="2929338"/>
    <n v="1.23"/>
    <n v="6.7000000000000004E-2"/>
    <n v="54115"/>
    <s v="Western Europe"/>
  </r>
  <r>
    <x v="2"/>
    <x v="8"/>
    <s v="Buckinghamshire Pension Fund"/>
    <s v="NTR"/>
    <s v="EUR"/>
    <n v="3769482"/>
    <n v="4191972"/>
    <n v="1248647"/>
    <n v="3961245"/>
    <n v="5209892"/>
    <n v="1.24"/>
    <n v="6.7000000000000004E-2"/>
    <n v="95695"/>
    <s v="Western Europe"/>
  </r>
  <r>
    <x v="2"/>
    <x v="8"/>
    <s v="Cornwall Pension Fund"/>
    <s v="NTR"/>
    <s v="EUR"/>
    <n v="3015298"/>
    <n v="3353289"/>
    <n v="998916"/>
    <n v="3168996"/>
    <n v="4167912"/>
    <n v="1.24"/>
    <n v="6.7000000000000004E-2"/>
    <n v="76557"/>
    <s v="Western Europe"/>
  </r>
  <r>
    <x v="2"/>
    <x v="8"/>
    <s v="Oxfordshire Pension Fund"/>
    <s v="NTR"/>
    <s v="EUR"/>
    <n v="2512342"/>
    <n v="2794001"/>
    <n v="832430"/>
    <n v="2640830"/>
    <n v="3473260"/>
    <n v="1.24"/>
    <n v="6.8000000000000005E-2"/>
    <n v="63796"/>
    <s v="Western Europe"/>
  </r>
  <r>
    <x v="2"/>
    <x v="9"/>
    <s v="Buckinghamshire Pension Fund"/>
    <s v="StepStone Group Real Assets"/>
    <s v="GBP"/>
    <n v="125000000"/>
    <n v="103663276"/>
    <n v="10992527"/>
    <n v="106677234"/>
    <n v="117669761"/>
    <n v="1.1399999999999999"/>
    <n v="6.3E-2"/>
    <n v="26892180"/>
    <s v="Global"/>
  </r>
  <r>
    <x v="2"/>
    <x v="9"/>
    <s v="Cornwall Pension Fund"/>
    <s v="StepStone Group Real Assets"/>
    <s v="GBP"/>
    <n v="20000000"/>
    <n v="16586118"/>
    <n v="1758803"/>
    <n v="17068353"/>
    <n v="18827156"/>
    <n v="1.1399999999999999"/>
    <n v="6.3E-2"/>
    <n v="4302754"/>
    <s v="Global"/>
  </r>
  <r>
    <x v="2"/>
    <x v="9"/>
    <s v="Devon Pension Fund"/>
    <s v="StepStone Group Real Assets"/>
    <s v="GBP"/>
    <n v="155000000"/>
    <n v="128542703"/>
    <n v="13630305"/>
    <n v="132279782"/>
    <n v="145910087"/>
    <n v="1.1399999999999999"/>
    <n v="6.3E-2"/>
    <n v="33346284"/>
    <s v="Global"/>
  </r>
  <r>
    <x v="2"/>
    <x v="9"/>
    <s v="Gloucestershire Pension Fund"/>
    <s v="StepStone Group Real Assets"/>
    <s v="GBP"/>
    <n v="65000000"/>
    <n v="53905265"/>
    <n v="5715933"/>
    <n v="55472163"/>
    <n v="61188096"/>
    <n v="1.1399999999999999"/>
    <n v="6.3E-2"/>
    <n v="13983929"/>
    <s v="Global"/>
  </r>
  <r>
    <x v="2"/>
    <x v="9"/>
    <s v="Oxfordshire Pension Fund"/>
    <s v="StepStone Group Real Assets"/>
    <s v="GBP"/>
    <n v="20000000"/>
    <n v="16586118"/>
    <n v="1758803"/>
    <n v="17068354"/>
    <n v="18827157"/>
    <n v="1.1399999999999999"/>
    <n v="6.3E-2"/>
    <n v="4302754"/>
    <s v="Global"/>
  </r>
  <r>
    <x v="2"/>
    <x v="9"/>
    <s v="Wiltshire Pension Fund"/>
    <s v="StepStone Group Real Assets"/>
    <s v="GBP"/>
    <n v="40000000"/>
    <n v="33172247"/>
    <n v="3517607"/>
    <n v="34136713"/>
    <n v="37654320"/>
    <n v="1.1399999999999999"/>
    <n v="6.3E-2"/>
    <n v="8605499"/>
    <s v="Global"/>
  </r>
  <r>
    <x v="2"/>
    <x v="10"/>
    <s v="Avon Pension Fund"/>
    <s v="StepStone Group Real Assets"/>
    <s v="GBP"/>
    <n v="120000000"/>
    <n v="83955282"/>
    <n v="7478311"/>
    <n v="87378390"/>
    <n v="94856701"/>
    <n v="1.1299999999999999"/>
    <n v="6.9000000000000006E-2"/>
    <n v="37652405"/>
    <s v="Global"/>
  </r>
  <r>
    <x v="2"/>
    <x v="10"/>
    <s v="Devon Pension Fund"/>
    <s v="StepStone Group Real Assets"/>
    <s v="GBP"/>
    <n v="155000000"/>
    <n v="108333511"/>
    <n v="9660560"/>
    <n v="112863779"/>
    <n v="122524339"/>
    <n v="1.1299999999999999"/>
    <n v="6.8000000000000005E-2"/>
    <n v="48593576"/>
    <s v="Global"/>
  </r>
  <r>
    <x v="2"/>
    <x v="10"/>
    <s v="Gloucestershire Pension Fund"/>
    <s v="StepStone Group Real Assets"/>
    <s v="GBP"/>
    <n v="65000000"/>
    <n v="45458438"/>
    <n v="4050751"/>
    <n v="47329963"/>
    <n v="51380714"/>
    <n v="1.1299999999999999"/>
    <n v="6.8000000000000005E-2"/>
    <n v="20388551"/>
    <s v="Global"/>
  </r>
  <r>
    <x v="2"/>
    <x v="10"/>
    <s v="Buckinghamshire Pension Fund"/>
    <s v="StepStone Group Real Assets"/>
    <s v="GBP"/>
    <n v="125000000"/>
    <n v="87365728"/>
    <n v="7846726"/>
    <n v="91019154"/>
    <n v="98865880"/>
    <n v="1.1299999999999999"/>
    <n v="6.8000000000000005E-2"/>
    <n v="39188385"/>
    <s v="Global"/>
  </r>
  <r>
    <x v="2"/>
    <x v="10"/>
    <s v="Cornwall Pension Fund"/>
    <s v="StepStone Group Real Assets"/>
    <s v="GBP"/>
    <n v="60000000"/>
    <n v="41935550"/>
    <n v="3766433"/>
    <n v="43689191"/>
    <n v="47455624"/>
    <n v="1.1299999999999999"/>
    <n v="6.8000000000000005E-2"/>
    <n v="18810424"/>
    <s v="Global"/>
  </r>
  <r>
    <x v="2"/>
    <x v="10"/>
    <s v="Oxfordshire Pension Fund"/>
    <s v="StepStone Group Real Assets"/>
    <s v="GBP"/>
    <n v="20000000"/>
    <n v="13978514"/>
    <n v="1255481"/>
    <n v="14563057"/>
    <n v="15818538"/>
    <n v="1.1299999999999999"/>
    <n v="6.8000000000000005E-2"/>
    <n v="6270145"/>
    <s v="Global"/>
  </r>
  <r>
    <x v="2"/>
    <x v="10"/>
    <s v="Wiltshire Pension Fund"/>
    <s v="StepStone Group Real Assets"/>
    <s v="GBP"/>
    <n v="40000000"/>
    <n v="27957029"/>
    <n v="2510950"/>
    <n v="29126125"/>
    <n v="31637075"/>
    <n v="1.1299999999999999"/>
    <n v="6.8000000000000005E-2"/>
    <n v="12540288"/>
    <s v="Global"/>
  </r>
  <r>
    <x v="2"/>
    <x v="11"/>
    <s v="Dorset County Pension Fund"/>
    <s v="StepStone Group Real Assets"/>
    <s v="GBP"/>
    <n v="80000000"/>
    <n v="28241859"/>
    <n v="558817"/>
    <n v="28538813"/>
    <n v="29097630"/>
    <n v="1.03"/>
    <n v="2.8000000000000001E-2"/>
    <n v="52319426"/>
    <s v="Global"/>
  </r>
  <r>
    <x v="2"/>
    <x v="11"/>
    <s v="Buckinghamshire Pension Fund"/>
    <s v="StepStone Group Real Assets"/>
    <s v="GBP"/>
    <n v="250000000"/>
    <n v="88137624"/>
    <n v="1748170"/>
    <n v="89183767"/>
    <n v="90931937"/>
    <n v="1.03"/>
    <n v="2.9000000000000001E-2"/>
    <n v="163498231"/>
    <s v="Global"/>
  </r>
  <r>
    <x v="2"/>
    <x v="11"/>
    <s v="Devon Pension Fund"/>
    <s v="StepStone Group Real Assets"/>
    <s v="GBP"/>
    <n v="100000000"/>
    <n v="35251274"/>
    <n v="699270"/>
    <n v="35673506"/>
    <n v="36372776"/>
    <n v="1.03"/>
    <n v="2.9000000000000001E-2"/>
    <n v="65399292"/>
    <s v="Global"/>
  </r>
  <r>
    <x v="2"/>
    <x v="11"/>
    <s v="Environment Agency Pension Fund"/>
    <s v="StepStone Group Real Assets"/>
    <s v="GBP"/>
    <n v="80000000"/>
    <n v="28201055"/>
    <n v="559416"/>
    <n v="28538813"/>
    <n v="29098229"/>
    <n v="1.03"/>
    <n v="2.9000000000000001E-2"/>
    <n v="52319426"/>
    <s v="Global"/>
  </r>
  <r>
    <x v="2"/>
    <x v="11"/>
    <s v="Oxfordshire Pension Fund"/>
    <s v="StepStone Group Real Assets"/>
    <s v="GBP"/>
    <n v="60000000"/>
    <n v="21151664"/>
    <n v="419563"/>
    <n v="21404099"/>
    <n v="21823662"/>
    <n v="1.03"/>
    <n v="2.9000000000000001E-2"/>
    <n v="39239580"/>
    <s v="Global"/>
  </r>
  <r>
    <x v="2"/>
    <x v="11"/>
    <s v="Avon Pension Fund"/>
    <s v="StepStone Group Real Assets"/>
    <s v="GBP"/>
    <n v="55000000"/>
    <n v="19387811"/>
    <n v="384598"/>
    <n v="19620426"/>
    <n v="20005024"/>
    <n v="1.03"/>
    <n v="2.9000000000000001E-2"/>
    <n v="35969612"/>
    <s v="Global"/>
  </r>
  <r>
    <x v="2"/>
    <x v="11"/>
    <s v="Cornwall Pension Fund"/>
    <s v="StepStone Group Real Assets"/>
    <s v="GBP"/>
    <n v="50000000"/>
    <n v="17625293"/>
    <n v="349635"/>
    <n v="17836762"/>
    <n v="18186397"/>
    <n v="1.03"/>
    <n v="2.9000000000000001E-2"/>
    <n v="32699637"/>
    <s v="Global"/>
  </r>
  <r>
    <x v="2"/>
    <x v="11"/>
    <s v="Gloucestershire Pension Fund"/>
    <s v="StepStone Group Real Assets"/>
    <s v="GBP"/>
    <n v="20000000"/>
    <n v="7050107"/>
    <n v="139855"/>
    <n v="7134693"/>
    <n v="7274548"/>
    <n v="1.03"/>
    <n v="2.9000000000000001E-2"/>
    <n v="13079866"/>
    <s v="Global"/>
  </r>
  <r>
    <x v="2"/>
    <x v="12"/>
    <s v="Avon Pension Fund"/>
    <s v="StepStone Group Real Assets"/>
    <s v="GBP"/>
    <n v="35268000"/>
    <n v="31662196"/>
    <n v="4333843"/>
    <n v="35564809"/>
    <n v="39898652"/>
    <n v="1.26"/>
    <n v="0.10199999999999999"/>
    <n v="5044399"/>
    <s v="Global"/>
  </r>
  <r>
    <x v="2"/>
    <x v="12"/>
    <s v="Buckinghamshire Pension Fund"/>
    <s v="StepStone Group Real Assets"/>
    <s v="GBP"/>
    <n v="46750000"/>
    <n v="41970273"/>
    <n v="5744788"/>
    <n v="47143433"/>
    <n v="52888221"/>
    <n v="1.26"/>
    <n v="0.10199999999999999"/>
    <n v="6686677"/>
    <s v="Global"/>
  </r>
  <r>
    <x v="2"/>
    <x v="12"/>
    <s v="Cornwall Pension Fund"/>
    <s v="StepStone Group Real Assets"/>
    <s v="GBP"/>
    <n v="37515000"/>
    <n v="33679458"/>
    <n v="4609959"/>
    <n v="37830716"/>
    <n v="42440675"/>
    <n v="1.26"/>
    <n v="0.10199999999999999"/>
    <n v="5365793"/>
    <s v="Global"/>
  </r>
  <r>
    <x v="2"/>
    <x v="12"/>
    <s v="Devon Pension Fund"/>
    <s v="StepStone Group Real Assets"/>
    <s v="GBP"/>
    <n v="122942000"/>
    <n v="110372412"/>
    <n v="15107510"/>
    <n v="123976652"/>
    <n v="139084162"/>
    <n v="1.26"/>
    <n v="0.10199999999999999"/>
    <n v="17584439"/>
    <s v="Global"/>
  </r>
  <r>
    <x v="2"/>
    <x v="12"/>
    <s v="Gloucestershire Pension Fund"/>
    <s v="StepStone Group Real Assets"/>
    <s v="GBP"/>
    <n v="29530000"/>
    <n v="26510845"/>
    <n v="3628743"/>
    <n v="29778510"/>
    <n v="33407253"/>
    <n v="1.26"/>
    <n v="0.10199999999999999"/>
    <n v="4223695"/>
    <s v="Global"/>
  </r>
  <r>
    <x v="2"/>
    <x v="12"/>
    <s v="Oxfordshire Pension Fund"/>
    <s v="StepStone Group Real Assets"/>
    <s v="GBP"/>
    <n v="31385000"/>
    <n v="28176192"/>
    <n v="3856690"/>
    <n v="31649120"/>
    <n v="35505810"/>
    <n v="1.26"/>
    <n v="0.10199999999999999"/>
    <n v="4489016"/>
    <s v="Global"/>
  </r>
  <r>
    <x v="3"/>
    <x v="13"/>
    <s v="Devon Pension Fund"/>
    <s v="Ardstone"/>
    <s v="EUR"/>
    <n v="9601728"/>
    <n v="9601728"/>
    <n v="14318491"/>
    <n v="541694"/>
    <n v="14860185"/>
    <n v="1.55"/>
    <n v="9.7000000000000003E-2"/>
    <n v="0"/>
    <s v="Western Europe"/>
  </r>
  <r>
    <x v="3"/>
    <x v="14"/>
    <s v="Devon Pension Fund"/>
    <s v="AXA Investment Management"/>
    <s v="EUR"/>
    <n v="4292582"/>
    <n v="4292582"/>
    <n v="69251"/>
    <n v="3936243"/>
    <n v="4005494"/>
    <n v="0.93"/>
    <n v="-5.3999999999999999E-2"/>
    <n v="0"/>
    <s v="Western Europe"/>
  </r>
  <r>
    <x v="3"/>
    <x v="14"/>
    <s v="Gloucestershire Pension Fund"/>
    <s v="AXA Investment Management"/>
    <s v="EUR"/>
    <n v="2575549"/>
    <n v="2575549"/>
    <n v="0"/>
    <n v="2402596"/>
    <n v="2402596"/>
    <n v="0.93"/>
    <n v="-5.2999999999999999E-2"/>
    <n v="0"/>
    <s v="Western Europe"/>
  </r>
  <r>
    <x v="3"/>
    <x v="14"/>
    <s v="Oxfordshire Pension Fund"/>
    <s v="AXA Investment Management"/>
    <s v="EUR"/>
    <n v="2575549"/>
    <n v="2575549"/>
    <n v="0"/>
    <n v="2402596"/>
    <n v="2402596"/>
    <n v="0.93"/>
    <n v="-5.2999999999999999E-2"/>
    <n v="0"/>
    <s v="Western Europe"/>
  </r>
  <r>
    <x v="3"/>
    <x v="15"/>
    <s v="Devon Pension Fund"/>
    <s v="Barings"/>
    <s v="EUR"/>
    <n v="6861049"/>
    <n v="6860455"/>
    <n v="97396"/>
    <n v="6663367"/>
    <n v="6760763"/>
    <n v="0.99"/>
    <n v="-2.9000000000000001E-2"/>
    <n v="593"/>
    <s v="Western Europe"/>
  </r>
  <r>
    <x v="3"/>
    <x v="15"/>
    <s v="Gloucestershire Pension Fund"/>
    <s v="Barings"/>
    <s v="EUR"/>
    <n v="6003418"/>
    <n v="6002899"/>
    <n v="85222"/>
    <n v="5830445"/>
    <n v="5915667"/>
    <n v="0.99"/>
    <n v="-2.9000000000000001E-2"/>
    <n v="519"/>
    <s v="Western Europe"/>
  </r>
  <r>
    <x v="3"/>
    <x v="16"/>
    <s v="Devon Pension Fund"/>
    <s v="Blackstone Real Estate Partners"/>
    <s v="EUR"/>
    <n v="11813465"/>
    <n v="11813465"/>
    <n v="245725"/>
    <n v="11143989"/>
    <n v="11389715"/>
    <n v="0.96"/>
    <n v="-2.3E-2"/>
    <n v="0"/>
    <s v="Western Europe"/>
  </r>
  <r>
    <x v="3"/>
    <x v="16"/>
    <s v="Gloucestershire Pension Fund"/>
    <s v="Blackstone Real Estate Partners"/>
    <s v="EUR"/>
    <n v="4982561"/>
    <n v="5002105"/>
    <n v="19707"/>
    <n v="4726744"/>
    <n v="4746451"/>
    <n v="0.95"/>
    <n v="-2.1000000000000001E-2"/>
    <n v="0"/>
    <s v="Western Europe"/>
  </r>
  <r>
    <x v="3"/>
    <x v="17"/>
    <s v="Gloucestershire Pension Fund"/>
    <s v="CBRE"/>
    <s v="USD"/>
    <n v="9845217"/>
    <n v="9825987"/>
    <n v="5329190"/>
    <n v="13151902"/>
    <n v="18481092"/>
    <n v="1.88"/>
    <n v="7.4999999999999997E-2"/>
    <n v="0"/>
    <s v="Western Europe"/>
  </r>
  <r>
    <x v="3"/>
    <x v="17"/>
    <s v="Wiltshire Pension Fund"/>
    <s v="CBRE"/>
    <s v="USD"/>
    <n v="102604157"/>
    <n v="102427069"/>
    <n v="63844660"/>
    <n v="68841968"/>
    <n v="132686627"/>
    <n v="1.3"/>
    <n v="4.7E-2"/>
    <n v="0"/>
    <s v="Western Europe"/>
  </r>
  <r>
    <x v="3"/>
    <x v="18"/>
    <s v="Oxfordshire Pension Fund"/>
    <s v="CBRE"/>
    <s v="EUR"/>
    <n v="4823414"/>
    <n v="4823414"/>
    <n v="1561450"/>
    <n v="5267647"/>
    <n v="6829097"/>
    <n v="1.42"/>
    <n v="3.7999999999999999E-2"/>
    <n v="0"/>
    <s v="Western Europe"/>
  </r>
  <r>
    <x v="3"/>
    <x v="19"/>
    <s v="Devon Pension Fund"/>
    <s v="Charter Hall"/>
    <s v="AUD"/>
    <n v="9558035"/>
    <n v="9558035"/>
    <n v="10161331"/>
    <n v="4996877"/>
    <n v="15158207"/>
    <n v="1.59"/>
    <n v="0.10100000000000001"/>
    <n v="0"/>
    <s v="Asia/Pacific"/>
  </r>
  <r>
    <x v="3"/>
    <x v="19"/>
    <s v="Oxfordshire Pension Fund"/>
    <s v="Charter Hall"/>
    <s v="AUD"/>
    <n v="3669340"/>
    <n v="3669340"/>
    <n v="68574"/>
    <n v="3525576"/>
    <n v="3594151"/>
    <n v="0.98"/>
    <n v="-2.7E-2"/>
    <n v="0"/>
    <s v="Asia/Pacific"/>
  </r>
  <r>
    <x v="3"/>
    <x v="19"/>
    <s v="Gloucestershire Pension Fund"/>
    <s v="Charter Hall"/>
    <s v="AUD"/>
    <n v="3669340"/>
    <n v="3669340"/>
    <n v="68574"/>
    <n v="3525576"/>
    <n v="3594151"/>
    <n v="0.98"/>
    <n v="-2.7E-2"/>
    <n v="0"/>
    <s v="Asia/Pacific"/>
  </r>
  <r>
    <x v="3"/>
    <x v="20"/>
    <s v="Devon Pension Fund"/>
    <s v="Clarion Capital Partners"/>
    <s v="USD"/>
    <n v="10673986"/>
    <n v="10905808"/>
    <n v="756482"/>
    <n v="7814925"/>
    <n v="8571406"/>
    <n v="0.79"/>
    <n v="-0.1"/>
    <n v="0"/>
    <s v="North America"/>
  </r>
  <r>
    <x v="3"/>
    <x v="20"/>
    <s v="Gloucestershire Pension Fund"/>
    <s v="Clarion Capital Partners"/>
    <s v="USD"/>
    <n v="4574565"/>
    <n v="4574565"/>
    <n v="0"/>
    <n v="3539614"/>
    <n v="3539614"/>
    <n v="0.77"/>
    <n v="-0.10100000000000001"/>
    <n v="0"/>
    <s v="North America"/>
  </r>
  <r>
    <x v="3"/>
    <x v="20"/>
    <s v="Oxfordshire Pension Fund"/>
    <s v="Clarion Capital Partners"/>
    <s v="USD"/>
    <n v="7624276"/>
    <n v="7624276"/>
    <n v="0"/>
    <n v="5899358"/>
    <n v="5899358"/>
    <n v="0.77"/>
    <n v="-0.10100000000000001"/>
    <n v="0"/>
    <s v="North America"/>
  </r>
  <r>
    <x v="3"/>
    <x v="21"/>
    <s v="Devon Pension Fund"/>
    <s v="Cortland Growth and Income GP"/>
    <s v="USD"/>
    <n v="5905802"/>
    <n v="5905802"/>
    <n v="779426"/>
    <n v="5192459"/>
    <n v="5971885"/>
    <n v="1.01"/>
    <n v="4.0000000000000001E-3"/>
    <n v="0"/>
    <s v="North America"/>
  </r>
  <r>
    <x v="3"/>
    <x v="21"/>
    <s v="Gloucestershire Pension Fund"/>
    <s v="Cortland Growth and Income GP"/>
    <s v="USD"/>
    <n v="4429352"/>
    <n v="4429352"/>
    <n v="95924"/>
    <n v="4253092"/>
    <n v="4349016"/>
    <n v="0.98"/>
    <n v="-6.0000000000000001E-3"/>
    <n v="0"/>
    <s v="North America"/>
  </r>
  <r>
    <x v="3"/>
    <x v="21"/>
    <s v="Oxfordshire Pension Fund"/>
    <s v="Cortland Growth and Income GP"/>
    <s v="USD"/>
    <n v="2952901"/>
    <n v="2952901"/>
    <n v="63949"/>
    <n v="2835391"/>
    <n v="2899340"/>
    <n v="0.98"/>
    <n v="-6.0000000000000001E-3"/>
    <n v="0"/>
    <s v="North America"/>
  </r>
  <r>
    <x v="3"/>
    <x v="22"/>
    <s v="Gloucestershire Pension Fund"/>
    <s v="Invesco Real Estate Management"/>
    <s v="USD"/>
    <n v="11420181"/>
    <n v="11442378"/>
    <n v="103994"/>
    <n v="9907831"/>
    <n v="10011825"/>
    <n v="0.87"/>
    <n v="-7.4999999999999997E-2"/>
    <n v="0"/>
    <s v="Asia/Pacific"/>
  </r>
  <r>
    <x v="3"/>
    <x v="22"/>
    <s v="Oxfordshire Pension Fund"/>
    <s v="Invesco Real Estate Management"/>
    <s v="USD"/>
    <n v="13051636"/>
    <n v="13077003"/>
    <n v="118851"/>
    <n v="11323234"/>
    <n v="11442085"/>
    <n v="0.87"/>
    <n v="-7.4999999999999997E-2"/>
    <n v="0"/>
    <s v="Asia/Pacific"/>
  </r>
  <r>
    <x v="3"/>
    <x v="23"/>
    <s v="Devon Pension Fund"/>
    <s v="IPUT"/>
    <s v="EUR"/>
    <n v="8520956"/>
    <n v="8520956"/>
    <n v="6202673"/>
    <n v="10373185"/>
    <n v="16575858"/>
    <n v="1.95"/>
    <n v="8.5000000000000006E-2"/>
    <n v="0"/>
    <s v="Western Europe"/>
  </r>
  <r>
    <x v="3"/>
    <x v="24"/>
    <s v="Devon Pension Fund"/>
    <s v="Kayne Anderson Core Real Estate Advisors"/>
    <s v="USD"/>
    <n v="8169588"/>
    <n v="8348690"/>
    <n v="1069982"/>
    <n v="7919621"/>
    <n v="8989603"/>
    <n v="1.08"/>
    <n v="2.8000000000000001E-2"/>
    <n v="0"/>
    <s v="North America"/>
  </r>
  <r>
    <x v="3"/>
    <x v="24"/>
    <s v="Gloucestershire Pension Fund"/>
    <s v="Kayne Anderson Core Real Estate Advisors"/>
    <s v="USD"/>
    <n v="5941519"/>
    <n v="5941519"/>
    <n v="7701"/>
    <n v="6425907"/>
    <n v="6433608"/>
    <n v="1.08"/>
    <n v="2.8000000000000001E-2"/>
    <n v="0"/>
    <s v="North America"/>
  </r>
  <r>
    <x v="3"/>
    <x v="24"/>
    <s v="Oxfordshire Pension Fund"/>
    <s v="Kayne Anderson Core Real Estate Advisors"/>
    <s v="USD"/>
    <n v="3713449"/>
    <n v="3713449"/>
    <n v="4814"/>
    <n v="4016194"/>
    <n v="4021007"/>
    <n v="1.08"/>
    <n v="2.8000000000000001E-2"/>
    <n v="0"/>
    <s v="North America"/>
  </r>
  <r>
    <x v="3"/>
    <x v="25"/>
    <s v="Oxfordshire Pension Fund"/>
    <s v="LaSalle Investment Management"/>
    <s v="EUR"/>
    <n v="6880614"/>
    <n v="6786960"/>
    <n v="1352660"/>
    <n v="5808969"/>
    <n v="7161629"/>
    <n v="1.06"/>
    <n v="8.0000000000000002E-3"/>
    <n v="0"/>
    <s v="Western Europe"/>
  </r>
  <r>
    <x v="3"/>
    <x v="26"/>
    <s v="Devon Pension Fund"/>
    <s v="Clarion Capital Partners"/>
    <s v="USD"/>
    <n v="6113404"/>
    <n v="6175636"/>
    <n v="213681"/>
    <n v="5885507"/>
    <n v="6099187"/>
    <n v="0.99"/>
    <n v="-5.0000000000000001E-3"/>
    <n v="0"/>
    <s v="North America"/>
  </r>
  <r>
    <x v="3"/>
    <x v="26"/>
    <s v="Gloucestershire Pension Fund"/>
    <s v="Clarion Capital Partners"/>
    <s v="USD"/>
    <n v="4585053"/>
    <n v="4585053"/>
    <n v="0"/>
    <n v="4560620"/>
    <n v="4560620"/>
    <n v="0.99"/>
    <n v="-2E-3"/>
    <n v="0"/>
    <s v="North America"/>
  </r>
  <r>
    <x v="3"/>
    <x v="26"/>
    <s v="Oxfordshire Pension Fund"/>
    <s v="Clarion Capital Partners"/>
    <s v="USD"/>
    <n v="3056702"/>
    <n v="3056702"/>
    <n v="0"/>
    <n v="3040413"/>
    <n v="3040413"/>
    <n v="0.99"/>
    <n v="-2E-3"/>
    <n v="0"/>
    <s v="North America"/>
  </r>
  <r>
    <x v="3"/>
    <x v="27"/>
    <s v="Devon Pension Fund"/>
    <s v="M&amp;G (Property)"/>
    <s v="USD"/>
    <n v="12021601"/>
    <n v="12021601"/>
    <n v="6389462"/>
    <n v="17355814"/>
    <n v="23745276"/>
    <n v="1.98"/>
    <n v="7.8E-2"/>
    <n v="0"/>
    <s v="Asia/Pacific"/>
  </r>
  <r>
    <x v="3"/>
    <x v="28"/>
    <s v="Cornwall Pension Fund"/>
    <s v="Orion Partners Ostara Japan Properties"/>
    <s v="JPY"/>
    <n v="7567817"/>
    <n v="5804802"/>
    <n v="5847983"/>
    <n v="41643"/>
    <n v="5889627"/>
    <n v="1.01"/>
    <n v="3.0000000000000001E-3"/>
    <n v="1777658"/>
    <s v="Asia/Pacific"/>
  </r>
  <r>
    <x v="3"/>
    <x v="29"/>
    <s v="Devon Pension Fund"/>
    <s v="Prudential Real Estate Investors"/>
    <s v="USD"/>
    <n v="11425773"/>
    <n v="11425773"/>
    <n v="683457"/>
    <n v="7816198"/>
    <n v="8499655"/>
    <n v="0.74"/>
    <n v="-0.127"/>
    <n v="0"/>
    <s v="North America"/>
  </r>
  <r>
    <x v="3"/>
    <x v="29"/>
    <s v="Gloucestershire Pension Fund"/>
    <s v="Prudential Real Estate Investors"/>
    <s v="USD"/>
    <n v="4896760"/>
    <n v="4928018"/>
    <n v="31258"/>
    <n v="3599348"/>
    <n v="3630606"/>
    <n v="0.74"/>
    <n v="-0.128"/>
    <n v="0"/>
    <s v="North America"/>
  </r>
  <r>
    <x v="3"/>
    <x v="29"/>
    <s v="Oxfordshire Pension Fund"/>
    <s v="Prudential Real Estate Investors"/>
    <s v="USD"/>
    <n v="8161267"/>
    <n v="8213176"/>
    <n v="51909"/>
    <n v="5998913"/>
    <n v="6050822"/>
    <n v="0.74"/>
    <n v="-0.128"/>
    <n v="0"/>
    <s v="North America"/>
  </r>
  <r>
    <x v="3"/>
    <x v="30"/>
    <s v="Devon Pension Fund"/>
    <s v="Prologis Management II"/>
    <s v="EUR"/>
    <n v="5132153"/>
    <n v="5175178"/>
    <n v="190465"/>
    <n v="4711816"/>
    <n v="4902281"/>
    <n v="0.95"/>
    <n v="-4.4999999999999998E-2"/>
    <n v="0"/>
    <s v="Western Europe"/>
  </r>
  <r>
    <x v="3"/>
    <x v="30"/>
    <s v="Gloucestershire Pension Fund"/>
    <s v="Prologis Management II"/>
    <s v="EUR"/>
    <n v="2566076"/>
    <n v="2573477"/>
    <n v="0"/>
    <n v="2427065"/>
    <n v="2427065"/>
    <n v="0.94"/>
    <n v="-4.8000000000000001E-2"/>
    <n v="0"/>
    <s v="Western Europe"/>
  </r>
  <r>
    <x v="3"/>
    <x v="30"/>
    <s v="Oxfordshire Pension Fund"/>
    <s v="Prologis Management II"/>
    <s v="EUR"/>
    <n v="3421435"/>
    <n v="3421435"/>
    <n v="0"/>
    <n v="3236086"/>
    <n v="3236086"/>
    <n v="0.95"/>
    <n v="-4.4999999999999998E-2"/>
    <n v="0"/>
    <s v="Western Europe"/>
  </r>
  <r>
    <x v="4"/>
    <x v="31"/>
    <s v="Environment Agency Pension Fund"/>
    <s v="Arcmont Asset Management"/>
    <s v="GBP"/>
    <n v="8443571"/>
    <n v="3429919"/>
    <n v="385819"/>
    <n v="3289065"/>
    <n v="3674884"/>
    <n v="1.07"/>
    <n v="0.129"/>
    <n v="5333795"/>
    <s v="Western Europe"/>
  </r>
  <r>
    <x v="4"/>
    <x v="31"/>
    <s v="Avon Pension Fund"/>
    <s v="Arcmont Asset Management"/>
    <s v="GBP"/>
    <n v="23930000"/>
    <n v="9757848"/>
    <n v="1093454"/>
    <n v="9321567"/>
    <n v="10415021"/>
    <n v="1.07"/>
    <n v="0.122"/>
    <n v="15116555"/>
    <s v="Western Europe"/>
  </r>
  <r>
    <x v="4"/>
    <x v="31"/>
    <s v="Buckinghamshire Pension Fund"/>
    <s v="Arcmont Asset Management"/>
    <s v="GBP"/>
    <n v="21115714"/>
    <n v="8610277"/>
    <n v="964859"/>
    <n v="8225306"/>
    <n v="9190165"/>
    <n v="1.07"/>
    <n v="0.122"/>
    <n v="13338773"/>
    <s v="Western Europe"/>
  </r>
  <r>
    <x v="4"/>
    <x v="31"/>
    <s v="Cornwall Pension Fund"/>
    <s v="Arcmont Asset Management"/>
    <s v="GBP"/>
    <n v="5628571"/>
    <n v="2295142"/>
    <n v="257191"/>
    <n v="2192524"/>
    <n v="2449715"/>
    <n v="1.07"/>
    <n v="0.122"/>
    <n v="3555562"/>
    <s v="Western Europe"/>
  </r>
  <r>
    <x v="4"/>
    <x v="31"/>
    <s v="Devon Pension Fund"/>
    <s v="Arcmont Asset Management"/>
    <s v="GBP"/>
    <n v="25337144"/>
    <n v="10331634"/>
    <n v="1157752"/>
    <n v="9869699"/>
    <n v="11027451"/>
    <n v="1.07"/>
    <n v="0.122"/>
    <n v="16005446"/>
    <s v="Western Europe"/>
  </r>
  <r>
    <x v="4"/>
    <x v="31"/>
    <s v="Gloucestershire Pension Fund"/>
    <s v="Arcmont Asset Management"/>
    <s v="GBP"/>
    <n v="5350000"/>
    <n v="2181550"/>
    <n v="244462"/>
    <n v="2084011"/>
    <n v="2328473"/>
    <n v="1.07"/>
    <n v="0.122"/>
    <n v="3379589"/>
    <s v="Western Europe"/>
  </r>
  <r>
    <x v="4"/>
    <x v="31"/>
    <s v="Oxfordshire Pension Fund"/>
    <s v="Arcmont Asset Management"/>
    <s v="GBP"/>
    <n v="12672143"/>
    <n v="5167273"/>
    <n v="579039"/>
    <n v="4936242"/>
    <n v="5515281"/>
    <n v="1.07"/>
    <n v="0.122"/>
    <n v="8004979"/>
    <s v="Western Europe"/>
  </r>
  <r>
    <x v="4"/>
    <x v="31"/>
    <s v="Wiltshire Pension Fund"/>
    <s v="Arcmont Asset Management"/>
    <s v="GBP"/>
    <n v="22522857"/>
    <n v="9184062"/>
    <n v="1029157"/>
    <n v="8773439"/>
    <n v="9802596"/>
    <n v="1.07"/>
    <n v="0.122"/>
    <n v="14227664"/>
    <s v="Western Europe"/>
  </r>
  <r>
    <x v="4"/>
    <x v="32"/>
    <s v="Avon Pension Fund"/>
    <s v="Ares Management"/>
    <s v="GBP"/>
    <n v="22015600"/>
    <n v="3985453"/>
    <n v="0"/>
    <n v="4221553"/>
    <n v="4221553"/>
    <n v="1.06"/>
    <m/>
    <n v="18030147"/>
    <s v="North America"/>
  </r>
  <r>
    <x v="4"/>
    <x v="32"/>
    <s v="Buckinghamshire Pension Fund"/>
    <s v="Ares Management"/>
    <s v="GBP"/>
    <n v="19426457"/>
    <n v="3516745"/>
    <n v="0"/>
    <n v="3725079"/>
    <n v="3725079"/>
    <n v="1.06"/>
    <m/>
    <n v="15909712"/>
    <s v="North America"/>
  </r>
  <r>
    <x v="4"/>
    <x v="32"/>
    <s v="Cornwall Pension Fund"/>
    <s v="Ares Management"/>
    <s v="GBP"/>
    <n v="5178286"/>
    <n v="937418"/>
    <n v="0"/>
    <n v="992951"/>
    <n v="992951"/>
    <n v="1.06"/>
    <m/>
    <n v="4240868"/>
    <s v="North America"/>
  </r>
  <r>
    <x v="4"/>
    <x v="32"/>
    <s v="Devon Pension Fund"/>
    <s v="Ares Management"/>
    <s v="GBP"/>
    <n v="23310171"/>
    <n v="4219808"/>
    <n v="0"/>
    <n v="4469794"/>
    <n v="4469794"/>
    <n v="1.06"/>
    <m/>
    <n v="19090363"/>
    <s v="North America"/>
  </r>
  <r>
    <x v="4"/>
    <x v="32"/>
    <s v="Environment Agency Pension Fund"/>
    <s v="Ares Management"/>
    <s v="GBP"/>
    <n v="7768086"/>
    <n v="1406246"/>
    <n v="0"/>
    <n v="1489552"/>
    <n v="1489552"/>
    <n v="1.06"/>
    <m/>
    <n v="6361840"/>
    <s v="North America"/>
  </r>
  <r>
    <x v="4"/>
    <x v="32"/>
    <s v="Gloucestershire Pension Fund"/>
    <s v="Ares Management"/>
    <s v="GBP"/>
    <n v="4922000"/>
    <n v="891023"/>
    <n v="0"/>
    <n v="943809"/>
    <n v="943809"/>
    <n v="1.06"/>
    <m/>
    <n v="4030977"/>
    <s v="North America"/>
  </r>
  <r>
    <x v="4"/>
    <x v="32"/>
    <s v="Oxfordshire Pension Fund"/>
    <s v="Ares Management"/>
    <s v="GBP"/>
    <n v="11658371"/>
    <n v="2110499"/>
    <n v="0"/>
    <n v="2235526"/>
    <n v="2235526"/>
    <n v="1.06"/>
    <m/>
    <n v="9547872"/>
    <s v="North America"/>
  </r>
  <r>
    <x v="4"/>
    <x v="32"/>
    <s v="Wiltshire Pension Fund"/>
    <s v="Ares Management"/>
    <s v="GBP"/>
    <n v="20721029"/>
    <n v="3751099"/>
    <n v="0"/>
    <n v="3973315"/>
    <n v="3973315"/>
    <n v="1.06"/>
    <m/>
    <n v="16969930"/>
    <s v="North America"/>
  </r>
  <r>
    <x v="4"/>
    <x v="33"/>
    <s v="Avon Pension Fund"/>
    <s v="Barings"/>
    <s v="GBP"/>
    <n v="26801600"/>
    <n v="2680160"/>
    <n v="0"/>
    <n v="2825272"/>
    <n v="2825272"/>
    <n v="1.05"/>
    <n v="0.106"/>
    <n v="24121440"/>
    <s v="North America"/>
  </r>
  <r>
    <x v="4"/>
    <x v="33"/>
    <s v="Buckinghamshire Pension Fund"/>
    <s v="Barings"/>
    <s v="GBP"/>
    <n v="23649600"/>
    <n v="2364960"/>
    <n v="0"/>
    <n v="2493006"/>
    <n v="2493006"/>
    <n v="1.05"/>
    <n v="0.106"/>
    <n v="21284640"/>
    <s v="North America"/>
  </r>
  <r>
    <x v="4"/>
    <x v="33"/>
    <s v="Cornwall Pension Fund"/>
    <s v="Barings"/>
    <s v="GBP"/>
    <n v="6304000"/>
    <n v="630400"/>
    <n v="0"/>
    <n v="664532"/>
    <n v="664532"/>
    <n v="1.05"/>
    <n v="0.106"/>
    <n v="5673600"/>
    <s v="North America"/>
  </r>
  <r>
    <x v="4"/>
    <x v="33"/>
    <s v="Devon Pension Fund"/>
    <s v="Barings"/>
    <s v="GBP"/>
    <n v="28377601"/>
    <n v="2837760"/>
    <n v="0"/>
    <n v="2991405"/>
    <n v="2991405"/>
    <n v="1.05"/>
    <n v="0.106"/>
    <n v="25539841"/>
    <s v="North America"/>
  </r>
  <r>
    <x v="4"/>
    <x v="33"/>
    <s v="Environment Agency Pension Fund"/>
    <s v="Barings"/>
    <s v="GBP"/>
    <n v="9456800"/>
    <n v="945680"/>
    <n v="0"/>
    <n v="996882"/>
    <n v="996882"/>
    <n v="1.05"/>
    <n v="0.106"/>
    <n v="8511120"/>
    <s v="North America"/>
  </r>
  <r>
    <x v="4"/>
    <x v="33"/>
    <s v="Gloucestershire Pension Fund"/>
    <s v="Barings"/>
    <s v="GBP"/>
    <n v="5992000"/>
    <n v="599200"/>
    <n v="0"/>
    <n v="631642"/>
    <n v="631642"/>
    <n v="1.05"/>
    <n v="0.106"/>
    <n v="5392800"/>
    <s v="North America"/>
  </r>
  <r>
    <x v="4"/>
    <x v="33"/>
    <s v="Oxfordshire Pension Fund"/>
    <s v="Barings"/>
    <s v="GBP"/>
    <n v="14192800"/>
    <n v="1419280"/>
    <n v="0"/>
    <n v="1496124"/>
    <n v="1496124"/>
    <n v="1.05"/>
    <n v="0.106"/>
    <n v="12773520"/>
    <s v="North America"/>
  </r>
  <r>
    <x v="4"/>
    <x v="33"/>
    <s v="Wiltshire Pension Fund"/>
    <s v="Barings"/>
    <s v="GBP"/>
    <n v="25225599"/>
    <n v="2522560"/>
    <n v="0"/>
    <n v="2659139"/>
    <n v="2659139"/>
    <n v="1.05"/>
    <n v="0.106"/>
    <n v="22703039"/>
    <s v="North America"/>
  </r>
  <r>
    <x v="4"/>
    <x v="34"/>
    <s v="Avon Pension Fund"/>
    <s v="Blackrock"/>
    <s v="GBP"/>
    <n v="33502000"/>
    <n v="27955324"/>
    <n v="7076653"/>
    <n v="25559747"/>
    <n v="32636401"/>
    <n v="1.17"/>
    <n v="0.13"/>
    <n v="9688386"/>
    <s v="Western Europe"/>
  </r>
  <r>
    <x v="4"/>
    <x v="34"/>
    <s v="Buckinghamshire Pension Fund"/>
    <s v="Blackrock"/>
    <s v="GBP"/>
    <n v="29562000"/>
    <n v="24667640"/>
    <n v="6244404"/>
    <n v="22553795"/>
    <n v="28798199"/>
    <n v="1.17"/>
    <n v="0.13"/>
    <n v="8548984"/>
    <s v="Western Europe"/>
  </r>
  <r>
    <x v="4"/>
    <x v="34"/>
    <s v="Cornwall Pension Fund"/>
    <s v="Blackrock"/>
    <s v="GBP"/>
    <n v="7880000"/>
    <n v="6575367"/>
    <n v="1664498"/>
    <n v="6011904"/>
    <n v="7676403"/>
    <n v="1.17"/>
    <n v="0.13"/>
    <n v="2278804"/>
    <s v="Western Europe"/>
  </r>
  <r>
    <x v="4"/>
    <x v="34"/>
    <s v="Devon Pension Fund"/>
    <s v="Blackrock"/>
    <s v="GBP"/>
    <n v="35472000"/>
    <n v="29599166"/>
    <n v="7492778"/>
    <n v="27062723"/>
    <n v="34555501"/>
    <n v="1.17"/>
    <n v="0.13"/>
    <n v="10258087"/>
    <s v="Western Europe"/>
  </r>
  <r>
    <x v="4"/>
    <x v="34"/>
    <s v="Environment Agency Pension Fund"/>
    <s v="Blackrock"/>
    <s v="GBP"/>
    <n v="11821000"/>
    <n v="9863885"/>
    <n v="2496959"/>
    <n v="9018619"/>
    <n v="11515578"/>
    <n v="1.17"/>
    <n v="0.13"/>
    <n v="3418495"/>
    <s v="Western Europe"/>
  </r>
  <r>
    <x v="4"/>
    <x v="34"/>
    <s v="Gloucestershire Pension Fund"/>
    <s v="Blackrock"/>
    <s v="GBP"/>
    <n v="7490000"/>
    <n v="6249937"/>
    <n v="1582118"/>
    <n v="5714361"/>
    <n v="7296479"/>
    <n v="1.17"/>
    <n v="0.13"/>
    <n v="2166020"/>
    <s v="Western Europe"/>
  </r>
  <r>
    <x v="4"/>
    <x v="34"/>
    <s v="Oxfordshire Pension Fund"/>
    <s v="Blackrock"/>
    <s v="GBP"/>
    <n v="17741000"/>
    <n v="14803755"/>
    <n v="3747445"/>
    <n v="13535176"/>
    <n v="17282622"/>
    <n v="1.17"/>
    <n v="0.13"/>
    <n v="5130489"/>
    <s v="Western Europe"/>
  </r>
  <r>
    <x v="4"/>
    <x v="34"/>
    <s v="Wiltshire Pension Fund"/>
    <s v="Blackrock"/>
    <s v="GBP"/>
    <n v="31532000"/>
    <n v="26311482"/>
    <n v="6660529"/>
    <n v="24056771"/>
    <n v="30717300"/>
    <n v="1.17"/>
    <n v="0.13"/>
    <n v="9118685"/>
    <s v="Western Europe"/>
  </r>
  <r>
    <x v="4"/>
    <x v="35"/>
    <s v="Avon Pension Fund"/>
    <s v="ICG"/>
    <s v="GBP"/>
    <n v="33502000"/>
    <n v="13509425"/>
    <n v="3550915"/>
    <n v="10638594"/>
    <n v="14189509"/>
    <n v="1.05"/>
    <n v="7.9000000000000001E-2"/>
    <n v="23451400"/>
    <s v="Western Europe"/>
  </r>
  <r>
    <x v="4"/>
    <x v="35"/>
    <s v="Buckinghamshire Pension Fund"/>
    <s v="ICG"/>
    <s v="GBP"/>
    <n v="29562000"/>
    <n v="11920650"/>
    <n v="3133310"/>
    <n v="9387443"/>
    <n v="12520753"/>
    <n v="1.05"/>
    <n v="7.9000000000000001E-2"/>
    <n v="20693400"/>
    <s v="Western Europe"/>
  </r>
  <r>
    <x v="4"/>
    <x v="35"/>
    <s v="Cornwall Pension Fund"/>
    <s v="ICG"/>
    <s v="GBP"/>
    <n v="7880000"/>
    <n v="3177549"/>
    <n v="835210"/>
    <n v="2502302"/>
    <n v="3337512"/>
    <n v="1.05"/>
    <n v="7.9000000000000001E-2"/>
    <n v="5516000"/>
    <s v="Western Europe"/>
  </r>
  <r>
    <x v="4"/>
    <x v="35"/>
    <s v="Devon Pension Fund"/>
    <s v="ICG"/>
    <s v="GBP"/>
    <n v="35472000"/>
    <n v="14303812"/>
    <n v="3759718"/>
    <n v="11264169"/>
    <n v="15023887"/>
    <n v="1.05"/>
    <n v="7.9000000000000001E-2"/>
    <n v="24830400"/>
    <s v="Western Europe"/>
  </r>
  <r>
    <x v="4"/>
    <x v="35"/>
    <s v="Environment Agency Pension Fund"/>
    <s v="ICG"/>
    <s v="GBP"/>
    <n v="11821000"/>
    <n v="4766728"/>
    <n v="1252921"/>
    <n v="3753771"/>
    <n v="5006692"/>
    <n v="1.05"/>
    <n v="7.9000000000000001E-2"/>
    <n v="8274700"/>
    <s v="Western Europe"/>
  </r>
  <r>
    <x v="4"/>
    <x v="35"/>
    <s v="Gloucestershire Pension Fund"/>
    <s v="ICG"/>
    <s v="GBP"/>
    <n v="7490000"/>
    <n v="3020285"/>
    <n v="793874"/>
    <n v="2378457"/>
    <n v="3172331"/>
    <n v="1.05"/>
    <n v="7.9000000000000001E-2"/>
    <n v="5243000"/>
    <s v="Western Europe"/>
  </r>
  <r>
    <x v="4"/>
    <x v="35"/>
    <s v="Oxfordshire Pension Fund"/>
    <s v="ICG"/>
    <s v="GBP"/>
    <n v="17741000"/>
    <n v="7153922"/>
    <n v="1880389"/>
    <n v="5633672"/>
    <n v="7514061"/>
    <n v="1.05"/>
    <n v="7.9000000000000001E-2"/>
    <n v="12418700"/>
    <s v="Western Europe"/>
  </r>
  <r>
    <x v="4"/>
    <x v="35"/>
    <s v="Wiltshire Pension Fund"/>
    <s v="ICG"/>
    <s v="GBP"/>
    <n v="31532000"/>
    <n v="12715037"/>
    <n v="3342113"/>
    <n v="10013018"/>
    <n v="13355131"/>
    <n v="1.05"/>
    <n v="7.9000000000000001E-2"/>
    <n v="22072400"/>
    <s v="Western Europe"/>
  </r>
  <r>
    <x v="4"/>
    <x v="36"/>
    <s v="Avon Pension Fund"/>
    <s v="Neuberger Berman"/>
    <s v="GBP"/>
    <n v="30247520"/>
    <n v="4192536"/>
    <n v="0"/>
    <n v="4197116"/>
    <n v="4197116"/>
    <n v="1"/>
    <n v="3.0000000000000001E-3"/>
    <n v="26054984"/>
    <s v="North America"/>
  </r>
  <r>
    <x v="4"/>
    <x v="36"/>
    <s v="Buckinghamshire Pension Fund"/>
    <s v="Neuberger Berman"/>
    <s v="GBP"/>
    <n v="26690263"/>
    <n v="3699473"/>
    <n v="0"/>
    <n v="3703515"/>
    <n v="3703515"/>
    <n v="1"/>
    <n v="3.0000000000000001E-3"/>
    <n v="22990790"/>
    <s v="North America"/>
  </r>
  <r>
    <x v="4"/>
    <x v="36"/>
    <s v="Cornwall Pension Fund"/>
    <s v="Neuberger Berman"/>
    <s v="GBP"/>
    <n v="7114514"/>
    <n v="986125"/>
    <n v="0"/>
    <n v="987202"/>
    <n v="987202"/>
    <n v="1"/>
    <n v="3.0000000000000001E-3"/>
    <n v="6128389"/>
    <s v="North America"/>
  </r>
  <r>
    <x v="4"/>
    <x v="36"/>
    <s v="Devon Pension Fund"/>
    <s v="Neuberger Berman"/>
    <s v="GBP"/>
    <n v="32026149"/>
    <n v="4439069"/>
    <n v="0"/>
    <n v="4443919"/>
    <n v="4443919"/>
    <n v="1"/>
    <n v="3.0000000000000001E-3"/>
    <n v="27587080"/>
    <s v="North America"/>
  </r>
  <r>
    <x v="4"/>
    <x v="36"/>
    <s v="Environment Agency Pension Fund"/>
    <s v="Neuberger Berman"/>
    <s v="GBP"/>
    <n v="10672674"/>
    <n v="1479313"/>
    <n v="0"/>
    <n v="1480929"/>
    <n v="1480929"/>
    <n v="1"/>
    <n v="3.0000000000000001E-3"/>
    <n v="9193361"/>
    <s v="North America"/>
  </r>
  <r>
    <x v="4"/>
    <x v="36"/>
    <s v="Gloucestershire Pension Fund"/>
    <s v="Neuberger Berman"/>
    <s v="GBP"/>
    <n v="6762400"/>
    <n v="937320"/>
    <n v="0"/>
    <n v="938344"/>
    <n v="938344"/>
    <n v="1"/>
    <n v="3.0000000000000001E-3"/>
    <n v="5825080"/>
    <s v="North America"/>
  </r>
  <r>
    <x v="4"/>
    <x v="36"/>
    <s v="Oxfordshire Pension Fund"/>
    <s v="Neuberger Berman"/>
    <s v="GBP"/>
    <n v="16017589"/>
    <n v="2220160"/>
    <n v="0"/>
    <n v="2222586"/>
    <n v="2222586"/>
    <n v="1"/>
    <n v="3.0000000000000001E-3"/>
    <n v="13797429"/>
    <s v="North America"/>
  </r>
  <r>
    <x v="4"/>
    <x v="36"/>
    <s v="Wiltshire Pension Fund"/>
    <s v="Neuberger Berman"/>
    <s v="GBP"/>
    <n v="28468891"/>
    <n v="3946004"/>
    <n v="0"/>
    <n v="3950315"/>
    <n v="3950315"/>
    <n v="1"/>
    <n v="3.0000000000000001E-3"/>
    <n v="24522887"/>
    <s v="North America"/>
  </r>
  <r>
    <x v="4"/>
    <x v="37"/>
    <s v="Avon Pension Fund"/>
    <s v="Aksia"/>
    <s v="GBP"/>
    <n v="245000000"/>
    <n v="188241540"/>
    <n v="34024309"/>
    <n v="193088748"/>
    <n v="227113057"/>
    <n v="1.21"/>
    <n v="0.11899999999999999"/>
    <n v="67710726"/>
    <s v="Global"/>
  </r>
  <r>
    <x v="4"/>
    <x v="37"/>
    <s v="Buckinghamshire Pension Fund"/>
    <s v="Aksia"/>
    <s v="GBP"/>
    <n v="130000000"/>
    <n v="99883254"/>
    <n v="18053722"/>
    <n v="102455234"/>
    <n v="120508956"/>
    <n v="1.21"/>
    <n v="0.11899999999999999"/>
    <n v="35928156"/>
    <s v="Global"/>
  </r>
  <r>
    <x v="4"/>
    <x v="37"/>
    <s v="Cornwall Pension Fund"/>
    <s v="Aksia"/>
    <s v="GBP"/>
    <n v="100000000"/>
    <n v="76833274"/>
    <n v="13887477"/>
    <n v="78811724"/>
    <n v="92699201"/>
    <n v="1.21"/>
    <n v="0.11899999999999999"/>
    <n v="27637041"/>
    <s v="Global"/>
  </r>
  <r>
    <x v="4"/>
    <x v="37"/>
    <s v="Devon Pension Fund"/>
    <s v="Aksia"/>
    <s v="GBP"/>
    <n v="100000000"/>
    <n v="76833275"/>
    <n v="13887477"/>
    <n v="78811724"/>
    <n v="92699201"/>
    <n v="1.21"/>
    <n v="0.11899999999999999"/>
    <n v="27637040"/>
    <s v="Global"/>
  </r>
  <r>
    <x v="4"/>
    <x v="37"/>
    <s v="Gloucestershire Pension Fund"/>
    <s v="Aksia"/>
    <s v="GBP"/>
    <n v="120000000"/>
    <n v="92199928"/>
    <n v="16664971"/>
    <n v="94574074"/>
    <n v="111239045"/>
    <n v="1.21"/>
    <n v="0.11899999999999999"/>
    <n v="33164450"/>
    <s v="Global"/>
  </r>
  <r>
    <x v="4"/>
    <x v="37"/>
    <s v="Oxfordshire Pension Fund"/>
    <s v="Aksia"/>
    <s v="GBP"/>
    <n v="70000000"/>
    <n v="53783294"/>
    <n v="9721232"/>
    <n v="55168214"/>
    <n v="64889446"/>
    <n v="1.21"/>
    <n v="0.11899999999999999"/>
    <n v="19345924"/>
    <s v="Global"/>
  </r>
  <r>
    <x v="4"/>
    <x v="37"/>
    <s v="Wiltshire Pension Fund"/>
    <s v="Aksia"/>
    <s v="GBP"/>
    <n v="180000000"/>
    <n v="138299891"/>
    <n v="24997456"/>
    <n v="141861105"/>
    <n v="166858561"/>
    <n v="1.21"/>
    <n v="0.11899999999999999"/>
    <n v="49746674"/>
    <s v="Global"/>
  </r>
  <r>
    <x v="5"/>
    <x v="38"/>
    <s v="Buckinghamshire Pension Fund"/>
    <s v="AlpInvest"/>
    <s v="USD"/>
    <n v="18969188"/>
    <n v="18073630"/>
    <n v="240234"/>
    <n v="20380076"/>
    <n v="20620311"/>
    <n v="1.1399999999999999"/>
    <n v="7.2999999999999995E-2"/>
    <n v="1090745"/>
    <s v="Global"/>
  </r>
  <r>
    <x v="5"/>
    <x v="38"/>
    <s v="Cornwall Pension Fund"/>
    <s v="AlpInvest"/>
    <s v="USD"/>
    <n v="8686683"/>
    <n v="8276307"/>
    <n v="110150"/>
    <n v="9343344"/>
    <n v="9453494"/>
    <n v="1.1399999999999999"/>
    <n v="7.2999999999999995E-2"/>
    <n v="499860"/>
    <s v="Global"/>
  </r>
  <r>
    <x v="5"/>
    <x v="38"/>
    <s v="Devon Pension Fund"/>
    <s v="AlpInvest"/>
    <s v="USD"/>
    <n v="19735328"/>
    <n v="18802363"/>
    <n v="250265"/>
    <n v="21231001"/>
    <n v="21481266"/>
    <n v="1.1399999999999999"/>
    <n v="7.2999999999999995E-2"/>
    <n v="1136302"/>
    <s v="Global"/>
  </r>
  <r>
    <x v="5"/>
    <x v="38"/>
    <s v="Gloucestershire Pension Fund"/>
    <s v="AlpInvest"/>
    <s v="USD"/>
    <n v="9488430"/>
    <n v="9040750"/>
    <n v="120267"/>
    <n v="10194268"/>
    <n v="10314536"/>
    <n v="1.1399999999999999"/>
    <n v="7.2999999999999995E-2"/>
    <n v="545415"/>
    <s v="Global"/>
  </r>
  <r>
    <x v="5"/>
    <x v="38"/>
    <s v="Oxfordshire Pension Fund"/>
    <s v="AlpInvest"/>
    <s v="USD"/>
    <n v="11050232"/>
    <n v="10528009"/>
    <n v="140111"/>
    <n v="11887689"/>
    <n v="12027800"/>
    <n v="1.1399999999999999"/>
    <n v="7.2999999999999995E-2"/>
    <n v="636075"/>
    <s v="Global"/>
  </r>
  <r>
    <x v="5"/>
    <x v="38"/>
    <s v="Somerset County Council Pension Fund"/>
    <s v="AlpInvest"/>
    <s v="USD"/>
    <n v="7894151"/>
    <n v="7521182"/>
    <n v="100106"/>
    <n v="8492419"/>
    <n v="8592525"/>
    <n v="1.1399999999999999"/>
    <n v="7.2999999999999995E-2"/>
    <n v="454303"/>
    <s v="Global"/>
  </r>
  <r>
    <x v="5"/>
    <x v="38"/>
    <s v="Wiltshire Pension Fund"/>
    <s v="AlpInvest"/>
    <s v="USD"/>
    <n v="22137249"/>
    <n v="21092064"/>
    <n v="280353"/>
    <n v="23783770"/>
    <n v="24064123"/>
    <n v="1.1399999999999999"/>
    <n v="7.2999999999999995E-2"/>
    <n v="1272970"/>
    <s v="Global"/>
  </r>
  <r>
    <x v="5"/>
    <x v="39"/>
    <s v="Buckinghamshire Pension Fund"/>
    <s v="AlpInvest"/>
    <s v="USD"/>
    <n v="7642721"/>
    <n v="5601438"/>
    <n v="1485959"/>
    <n v="5851815"/>
    <n v="7337773"/>
    <n v="1.31"/>
    <n v="0.184"/>
    <n v="2456992"/>
    <s v="Global"/>
  </r>
  <r>
    <x v="5"/>
    <x v="39"/>
    <s v="Dorset County Pension Fund"/>
    <s v="AlpInvest"/>
    <s v="USD"/>
    <n v="6528957"/>
    <n v="4785237"/>
    <n v="1269411"/>
    <n v="4999047"/>
    <n v="6268459"/>
    <n v="1.31"/>
    <n v="0.184"/>
    <n v="2098916"/>
    <s v="Global"/>
  </r>
  <r>
    <x v="5"/>
    <x v="39"/>
    <s v="Gloucestershire Pension Fund"/>
    <s v="AlpInvest"/>
    <s v="USD"/>
    <n v="5107947"/>
    <n v="3743872"/>
    <n v="993126"/>
    <n v="3911035"/>
    <n v="4904161"/>
    <n v="1.31"/>
    <n v="0.184"/>
    <n v="1642061"/>
    <s v="Global"/>
  </r>
  <r>
    <x v="5"/>
    <x v="39"/>
    <s v="Oxfordshire Pension Fund"/>
    <s v="AlpInvest"/>
    <s v="USD"/>
    <n v="10830390"/>
    <n v="7937446"/>
    <n v="2105727"/>
    <n v="8292491"/>
    <n v="10398218"/>
    <n v="1.31"/>
    <n v="0.184"/>
    <n v="3481828"/>
    <s v="Global"/>
  </r>
  <r>
    <x v="5"/>
    <x v="40"/>
    <s v="Buckinghamshire Pension Fund"/>
    <s v="Ardian Investment"/>
    <s v="EUR"/>
    <n v="7827091"/>
    <n v="6199141"/>
    <n v="1620397"/>
    <n v="6430187"/>
    <n v="8050584"/>
    <n v="1.3"/>
    <n v="9.1999999999999998E-2"/>
    <n v="2047979"/>
    <s v="Global"/>
  </r>
  <r>
    <x v="5"/>
    <x v="40"/>
    <s v="Dorset County Pension Fund"/>
    <s v="Ardian Investment"/>
    <s v="EUR"/>
    <n v="6533549"/>
    <n v="5173876"/>
    <n v="1353299"/>
    <n v="5370266"/>
    <n v="6723565"/>
    <n v="1.3"/>
    <n v="9.2999999999999999E-2"/>
    <n v="1710400"/>
    <s v="Global"/>
  </r>
  <r>
    <x v="5"/>
    <x v="40"/>
    <s v="Gloucestershire Pension Fund"/>
    <s v="Ardian Investment"/>
    <s v="EUR"/>
    <n v="4816672"/>
    <n v="3814856"/>
    <n v="997167"/>
    <n v="3957039"/>
    <n v="4954206"/>
    <n v="1.3"/>
    <n v="9.1999999999999998E-2"/>
    <n v="1260295"/>
    <s v="Global"/>
  </r>
  <r>
    <x v="5"/>
    <x v="40"/>
    <s v="Oxfordshire Pension Fund"/>
    <s v="Ardian Investment"/>
    <s v="EUR"/>
    <n v="10919815"/>
    <n v="8647549"/>
    <n v="2261433"/>
    <n v="8973998"/>
    <n v="11235431"/>
    <n v="1.3"/>
    <n v="9.2999999999999999E-2"/>
    <n v="2858169"/>
    <s v="Global"/>
  </r>
  <r>
    <x v="5"/>
    <x v="41"/>
    <s v="Buckinghamshire Pension Fund"/>
    <s v="Atomico"/>
    <s v="USD"/>
    <n v="7208338"/>
    <n v="2485013"/>
    <n v="13726"/>
    <n v="2018268"/>
    <n v="2031994"/>
    <n v="0.82"/>
    <n v="-0.19700000000000001"/>
    <n v="4723325"/>
    <s v="Western Europe"/>
  </r>
  <r>
    <x v="5"/>
    <x v="41"/>
    <s v="Cornwall Pension Fund"/>
    <s v="Atomico"/>
    <s v="USD"/>
    <n v="3300943"/>
    <n v="1137972"/>
    <n v="6286"/>
    <n v="924233"/>
    <n v="930519"/>
    <n v="0.82"/>
    <n v="-0.19700000000000001"/>
    <n v="2162971"/>
    <s v="Western Europe"/>
  </r>
  <r>
    <x v="5"/>
    <x v="41"/>
    <s v="Devon Pension Fund"/>
    <s v="Atomico"/>
    <s v="USD"/>
    <n v="7511325"/>
    <n v="2591823"/>
    <n v="14296"/>
    <n v="2102093"/>
    <n v="2116390"/>
    <n v="0.82"/>
    <n v="-0.19900000000000001"/>
    <n v="4919502"/>
    <s v="Western Europe"/>
  </r>
  <r>
    <x v="5"/>
    <x v="41"/>
    <s v="Gloucestershire Pension Fund"/>
    <s v="Atomico"/>
    <s v="USD"/>
    <n v="4744146"/>
    <n v="1635504"/>
    <n v="9034"/>
    <n v="1328316"/>
    <n v="1337350"/>
    <n v="0.82"/>
    <n v="-0.19700000000000001"/>
    <n v="3108642"/>
    <s v="Western Europe"/>
  </r>
  <r>
    <x v="5"/>
    <x v="41"/>
    <s v="Oxfordshire Pension Fund"/>
    <s v="Atomico"/>
    <s v="USD"/>
    <n v="4228726"/>
    <n v="1472195"/>
    <n v="8011"/>
    <n v="1177860"/>
    <n v="1185871"/>
    <n v="0.81"/>
    <n v="-0.20799999999999999"/>
    <n v="2756531"/>
    <s v="Western Europe"/>
  </r>
  <r>
    <x v="5"/>
    <x v="41"/>
    <s v="Somerset County Council Pension Fund"/>
    <s v="Atomico"/>
    <s v="USD"/>
    <n v="3001555"/>
    <n v="1034760"/>
    <n v="5716"/>
    <n v="840407"/>
    <n v="846123"/>
    <n v="0.82"/>
    <n v="-0.19700000000000001"/>
    <n v="1966795"/>
    <s v="Western Europe"/>
  </r>
  <r>
    <x v="5"/>
    <x v="41"/>
    <s v="Wiltshire Pension Fund"/>
    <s v="Atomico"/>
    <s v="USD"/>
    <n v="8413566"/>
    <n v="2900505"/>
    <n v="16021"/>
    <n v="2355720"/>
    <n v="2371741"/>
    <n v="0.82"/>
    <n v="-0.19700000000000001"/>
    <n v="5513061"/>
    <s v="Western Europe"/>
  </r>
  <r>
    <x v="5"/>
    <x v="42"/>
    <s v="Buckinghamshire Pension Fund"/>
    <s v="Baring Private Equity Asia"/>
    <s v="USD"/>
    <n v="9370913"/>
    <n v="4451006"/>
    <n v="227"/>
    <n v="4725825"/>
    <n v="4726052"/>
    <n v="1.06"/>
    <n v="9.4E-2"/>
    <n v="4920129"/>
    <s v="Asia/Pacific"/>
  </r>
  <r>
    <x v="5"/>
    <x v="42"/>
    <s v="Cornwall Pension Fund"/>
    <s v="Baring Private Equity Asia"/>
    <s v="USD"/>
    <n v="4293285"/>
    <n v="2036816"/>
    <n v="103"/>
    <n v="2167455"/>
    <n v="2167558"/>
    <n v="1.06"/>
    <n v="9.8000000000000004E-2"/>
    <n v="2256570"/>
    <s v="Asia/Pacific"/>
  </r>
  <r>
    <x v="5"/>
    <x v="42"/>
    <s v="Devon Pension Fund"/>
    <s v="Baring Private Equity Asia"/>
    <s v="USD"/>
    <n v="9744224"/>
    <n v="4622844"/>
    <n v="234"/>
    <n v="4919348"/>
    <n v="4919582"/>
    <n v="1.06"/>
    <n v="9.8000000000000004E-2"/>
    <n v="5121608"/>
    <s v="Asia/Pacific"/>
  </r>
  <r>
    <x v="5"/>
    <x v="42"/>
    <s v="Gloucestershire Pension Fund"/>
    <s v="Baring Private Equity Asia"/>
    <s v="USD"/>
    <n v="6156263"/>
    <n v="2920648"/>
    <n v="149"/>
    <n v="3107975"/>
    <n v="3108124"/>
    <n v="1.06"/>
    <n v="9.8000000000000004E-2"/>
    <n v="3235760"/>
    <s v="Asia/Pacific"/>
  </r>
  <r>
    <x v="5"/>
    <x v="42"/>
    <s v="Oxfordshire Pension Fund"/>
    <s v="Baring Private Equity Asia"/>
    <s v="USD"/>
    <n v="5464448"/>
    <n v="2595509"/>
    <n v="131"/>
    <n v="2755764"/>
    <n v="2755896"/>
    <n v="1.06"/>
    <n v="9.4E-2"/>
    <n v="2869068"/>
    <s v="Asia/Pacific"/>
  </r>
  <r>
    <x v="5"/>
    <x v="42"/>
    <s v="Somerset County Council Pension Fund"/>
    <s v="Baring Private Equity Asia"/>
    <s v="USD"/>
    <n v="3906466"/>
    <n v="1855497"/>
    <n v="94"/>
    <n v="1970062"/>
    <n v="1970157"/>
    <n v="1.06"/>
    <n v="9.4E-2"/>
    <n v="2051061"/>
    <s v="Asia/Pacific"/>
  </r>
  <r>
    <x v="5"/>
    <x v="42"/>
    <s v="Wiltshire Pension Fund"/>
    <s v="Baring Private Equity Asia"/>
    <s v="USD"/>
    <n v="10917211"/>
    <n v="5179331"/>
    <n v="262"/>
    <n v="5511528"/>
    <n v="5511790"/>
    <n v="1.06"/>
    <n v="9.8000000000000004E-2"/>
    <n v="5738135"/>
    <s v="Asia/Pacific"/>
  </r>
  <r>
    <x v="5"/>
    <x v="43"/>
    <s v="Buckinghamshire Pension Fund"/>
    <s v="Capital Dynamics"/>
    <s v="USD"/>
    <n v="14340107"/>
    <n v="10100854"/>
    <n v="2559276"/>
    <n v="14356539"/>
    <n v="16915815"/>
    <n v="1.67"/>
    <n v="0.14899999999999999"/>
    <n v="4239252"/>
    <s v="Global"/>
  </r>
  <r>
    <x v="5"/>
    <x v="43"/>
    <s v="Dorset County Pension Fund"/>
    <s v="Capital Dynamics"/>
    <s v="USD"/>
    <n v="11532784"/>
    <n v="8123438"/>
    <n v="2058253"/>
    <n v="11545999"/>
    <n v="13604253"/>
    <n v="1.67"/>
    <n v="0.14899999999999999"/>
    <n v="3409346"/>
    <s v="Global"/>
  </r>
  <r>
    <x v="5"/>
    <x v="43"/>
    <s v="Oxfordshire Pension Fund"/>
    <s v="Capital Dynamics"/>
    <s v="USD"/>
    <n v="18539163"/>
    <n v="13077832"/>
    <n v="3295990"/>
    <n v="18534365"/>
    <n v="21830355"/>
    <n v="1.67"/>
    <n v="0.14799999999999999"/>
    <n v="5472897"/>
    <s v="Global"/>
  </r>
  <r>
    <x v="5"/>
    <x v="43"/>
    <s v="Gloucestershire Pension Fund"/>
    <s v="Capital Dynamics"/>
    <s v="USD"/>
    <n v="7823159"/>
    <n v="5515776"/>
    <n v="1391458"/>
    <n v="7823936"/>
    <n v="9215393"/>
    <n v="1.67"/>
    <n v="0.14799999999999999"/>
    <n v="2310280"/>
    <s v="Global"/>
  </r>
  <r>
    <x v="5"/>
    <x v="44"/>
    <s v="Buckinghamshire Pension Fund"/>
    <s v="Genstar Capital Partners LLC"/>
    <s v="USD"/>
    <n v="5436878"/>
    <n v="5184840"/>
    <n v="17597"/>
    <n v="5248224"/>
    <n v="5265821"/>
    <n v="1.02"/>
    <n v="8.9999999999999993E-3"/>
    <n v="269636"/>
    <s v="North America"/>
  </r>
  <r>
    <x v="5"/>
    <x v="44"/>
    <s v="Cornwall Pension Fund"/>
    <s v="Genstar Capital Partners LLC"/>
    <s v="USD"/>
    <n v="2485278"/>
    <n v="2374039"/>
    <n v="12228"/>
    <n v="2403175"/>
    <n v="2415403"/>
    <n v="1.02"/>
    <n v="0.01"/>
    <n v="123467"/>
    <s v="North America"/>
  </r>
  <r>
    <x v="5"/>
    <x v="44"/>
    <s v="Devon Pension Fund"/>
    <s v="Genstar Capital Partners LLC"/>
    <s v="USD"/>
    <n v="5669518"/>
    <n v="5406683"/>
    <n v="18351"/>
    <n v="5473038"/>
    <n v="5491388"/>
    <n v="1.02"/>
    <n v="8.9999999999999993E-3"/>
    <n v="281186"/>
    <s v="North America"/>
  </r>
  <r>
    <x v="5"/>
    <x v="44"/>
    <s v="Gloucestershire Pension Fund"/>
    <s v="Genstar Capital Partners LLC"/>
    <s v="USD"/>
    <n v="2722232"/>
    <n v="2596027"/>
    <n v="8811"/>
    <n v="2627988"/>
    <n v="2636800"/>
    <n v="1.02"/>
    <n v="8.9999999999999993E-3"/>
    <n v="135017"/>
    <s v="North America"/>
  </r>
  <r>
    <x v="5"/>
    <x v="44"/>
    <s v="Oxfordshire Pension Fund"/>
    <s v="Genstar Capital Partners LLC"/>
    <s v="USD"/>
    <n v="3172039"/>
    <n v="3024986"/>
    <n v="10267"/>
    <n v="3062110"/>
    <n v="3072377"/>
    <n v="1.02"/>
    <n v="8.9999999999999993E-3"/>
    <n v="157321"/>
    <s v="North America"/>
  </r>
  <r>
    <x v="5"/>
    <x v="44"/>
    <s v="Somerset County Council Pension Fund"/>
    <s v="Genstar Capital Partners LLC"/>
    <s v="USD"/>
    <n v="2264697"/>
    <n v="2159712"/>
    <n v="7330"/>
    <n v="2186114"/>
    <n v="2193444"/>
    <n v="1.02"/>
    <n v="8.9999999999999993E-3"/>
    <n v="112315"/>
    <s v="North America"/>
  </r>
  <r>
    <x v="5"/>
    <x v="44"/>
    <s v="Wiltshire Pension Fund"/>
    <s v="Genstar Capital Partners LLC"/>
    <s v="USD"/>
    <n v="6352394"/>
    <n v="6057915"/>
    <n v="20560"/>
    <n v="6131972"/>
    <n v="6152532"/>
    <n v="1.02"/>
    <n v="8.9999999999999993E-3"/>
    <n v="315039"/>
    <s v="North America"/>
  </r>
  <r>
    <x v="5"/>
    <x v="45"/>
    <s v="Buckinghamshire Pension Fund"/>
    <s v="Genstar Capital Partners LLC"/>
    <s v="USD"/>
    <n v="1532807"/>
    <n v="1367601"/>
    <n v="6832"/>
    <n v="1493348"/>
    <n v="1500180"/>
    <n v="1.1000000000000001"/>
    <n v="5.0999999999999997E-2"/>
    <n v="165207"/>
    <s v="North America"/>
  </r>
  <r>
    <x v="5"/>
    <x v="45"/>
    <s v="Cornwall Pension Fund"/>
    <s v="Genstar Capital Partners LLC"/>
    <s v="USD"/>
    <n v="703195"/>
    <n v="627404"/>
    <n v="3134"/>
    <n v="685093"/>
    <n v="688228"/>
    <n v="1.1000000000000001"/>
    <n v="5.0999999999999997E-2"/>
    <n v="75791"/>
    <s v="North America"/>
  </r>
  <r>
    <x v="5"/>
    <x v="45"/>
    <s v="Devon Pension Fund"/>
    <s v="Genstar Capital Partners LLC"/>
    <s v="USD"/>
    <n v="1596016"/>
    <n v="1423997"/>
    <n v="7114"/>
    <n v="1554929"/>
    <n v="1562043"/>
    <n v="1.1000000000000001"/>
    <n v="5.0999999999999997E-2"/>
    <n v="172019"/>
    <s v="North America"/>
  </r>
  <r>
    <x v="5"/>
    <x v="45"/>
    <s v="Gloucestershire Pension Fund"/>
    <s v="Genstar Capital Partners LLC"/>
    <s v="USD"/>
    <n v="766404"/>
    <n v="683800"/>
    <n v="3416"/>
    <n v="746674"/>
    <n v="750091"/>
    <n v="1.1000000000000001"/>
    <n v="5.0999999999999997E-2"/>
    <n v="82603"/>
    <s v="North America"/>
  </r>
  <r>
    <x v="5"/>
    <x v="45"/>
    <s v="Oxfordshire Pension Fund"/>
    <s v="Genstar Capital Partners LLC"/>
    <s v="USD"/>
    <n v="892821"/>
    <n v="796592"/>
    <n v="3980"/>
    <n v="869837"/>
    <n v="873817"/>
    <n v="1.1000000000000001"/>
    <n v="5.0999999999999997E-2"/>
    <n v="96229"/>
    <s v="North America"/>
  </r>
  <r>
    <x v="5"/>
    <x v="45"/>
    <s v="Somerset County Council Pension Fund"/>
    <s v="Genstar Capital Partners LLC"/>
    <s v="USD"/>
    <n v="639987"/>
    <n v="571009"/>
    <n v="2853"/>
    <n v="623511"/>
    <n v="626364"/>
    <n v="1.1000000000000001"/>
    <n v="5.0999999999999997E-2"/>
    <n v="68978"/>
    <s v="North America"/>
  </r>
  <r>
    <x v="5"/>
    <x v="45"/>
    <s v="Wiltshire Pension Fund"/>
    <s v="Genstar Capital Partners LLC"/>
    <s v="USD"/>
    <n v="1769839"/>
    <n v="1579085"/>
    <n v="7889"/>
    <n v="1724278"/>
    <n v="1732167"/>
    <n v="1.1000000000000001"/>
    <n v="5.0999999999999997E-2"/>
    <n v="190754"/>
    <s v="North America"/>
  </r>
  <r>
    <x v="5"/>
    <x v="46"/>
    <s v="Buckinghamshire Pension Fund"/>
    <s v="Inflexion"/>
    <s v="GBP"/>
    <n v="7510000"/>
    <n v="3731187"/>
    <n v="0"/>
    <n v="3504101"/>
    <n v="3504101"/>
    <n v="0.94"/>
    <n v="-7.0999999999999994E-2"/>
    <n v="3778813"/>
    <s v="Western Europe"/>
  </r>
  <r>
    <x v="5"/>
    <x v="46"/>
    <s v="Cornwall Pension Fund"/>
    <s v="Inflexion"/>
    <s v="GBP"/>
    <n v="3440000"/>
    <n v="1709092"/>
    <n v="0"/>
    <n v="1605065"/>
    <n v="1605065"/>
    <n v="0.94"/>
    <n v="-7.0999999999999994E-2"/>
    <n v="1730908"/>
    <s v="Western Europe"/>
  </r>
  <r>
    <x v="5"/>
    <x v="46"/>
    <s v="Devon Pension Fund"/>
    <s v="Inflexion"/>
    <s v="GBP"/>
    <n v="7820000"/>
    <n v="3885205"/>
    <n v="0"/>
    <n v="3648749"/>
    <n v="3648749"/>
    <n v="0.94"/>
    <n v="-7.0999999999999994E-2"/>
    <n v="3934795"/>
    <s v="Western Europe"/>
  </r>
  <r>
    <x v="5"/>
    <x v="46"/>
    <s v="Gloucestershire Pension Fund"/>
    <s v="Inflexion"/>
    <s v="GBP"/>
    <n v="4940000"/>
    <n v="2454336"/>
    <n v="0"/>
    <n v="2304952"/>
    <n v="2304952"/>
    <n v="0.94"/>
    <n v="-7.0999999999999994E-2"/>
    <n v="2485664"/>
    <s v="Western Europe"/>
  </r>
  <r>
    <x v="5"/>
    <x v="46"/>
    <s v="Oxfordshire Pension Fund"/>
    <s v="Inflexion"/>
    <s v="GBP"/>
    <n v="4380000"/>
    <n v="2176111"/>
    <n v="0"/>
    <n v="2043677"/>
    <n v="2043677"/>
    <n v="0.94"/>
    <n v="-7.0999999999999994E-2"/>
    <n v="2203889"/>
    <s v="Western Europe"/>
  </r>
  <r>
    <x v="5"/>
    <x v="46"/>
    <s v="Somerset County Council Pension Fund"/>
    <s v="Inflexion"/>
    <s v="GBP"/>
    <n v="3130000"/>
    <n v="1555075"/>
    <n v="0"/>
    <n v="1460439"/>
    <n v="1460439"/>
    <n v="0.94"/>
    <n v="-7.0999999999999994E-2"/>
    <n v="1574925"/>
    <s v="Western Europe"/>
  </r>
  <r>
    <x v="5"/>
    <x v="46"/>
    <s v="Wiltshire Pension Fund"/>
    <s v="Inflexion"/>
    <s v="GBP"/>
    <n v="8780000"/>
    <n v="4362160"/>
    <n v="0"/>
    <n v="4096667"/>
    <n v="4096667"/>
    <n v="0.94"/>
    <n v="-7.0999999999999994E-2"/>
    <n v="4417840"/>
    <s v="Western Europe"/>
  </r>
  <r>
    <x v="5"/>
    <x v="47"/>
    <s v="Buckinghamshire Pension Fund"/>
    <s v="Insight Venture Partners"/>
    <s v="USD"/>
    <n v="7003632"/>
    <n v="6185455"/>
    <n v="303384"/>
    <n v="5474260"/>
    <n v="5777643"/>
    <n v="0.93"/>
    <n v="-2.4E-2"/>
    <n v="821406"/>
    <s v="Global"/>
  </r>
  <r>
    <x v="5"/>
    <x v="47"/>
    <s v="Cornwall Pension Fund"/>
    <s v="Insight Venture Partners"/>
    <s v="USD"/>
    <n v="3207201"/>
    <n v="2832530"/>
    <n v="138930"/>
    <n v="2506849"/>
    <n v="2645779"/>
    <n v="0.93"/>
    <n v="-2.4E-2"/>
    <n v="376150"/>
    <s v="Global"/>
  </r>
  <r>
    <x v="5"/>
    <x v="47"/>
    <s v="Devon Pension Fund"/>
    <s v="Insight Venture Partners"/>
    <s v="USD"/>
    <n v="7294518"/>
    <n v="6442359"/>
    <n v="315984"/>
    <n v="5701625"/>
    <n v="6017609"/>
    <n v="0.93"/>
    <n v="-2.4E-2"/>
    <n v="855521"/>
    <s v="Global"/>
  </r>
  <r>
    <x v="5"/>
    <x v="47"/>
    <s v="Gloucestershire Pension Fund"/>
    <s v="Insight Venture Partners"/>
    <s v="USD"/>
    <n v="4609419"/>
    <n v="4070938"/>
    <n v="199671"/>
    <n v="3602867"/>
    <n v="3802538"/>
    <n v="0.93"/>
    <n v="-2.4E-2"/>
    <n v="540606"/>
    <s v="Global"/>
  </r>
  <r>
    <x v="5"/>
    <x v="47"/>
    <s v="Oxfordshire Pension Fund"/>
    <s v="Insight Venture Partners"/>
    <s v="USD"/>
    <n v="4087317"/>
    <n v="3609829"/>
    <n v="177055"/>
    <n v="3194776"/>
    <n v="3371830"/>
    <n v="0.93"/>
    <n v="-2.4E-2"/>
    <n v="479372"/>
    <s v="Global"/>
  </r>
  <r>
    <x v="5"/>
    <x v="47"/>
    <s v="Somerset County Council Pension Fund"/>
    <s v="Insight Venture Partners"/>
    <s v="USD"/>
    <n v="2916315"/>
    <n v="2575626"/>
    <n v="126329"/>
    <n v="2279484"/>
    <n v="2405813"/>
    <n v="0.93"/>
    <n v="-2.4E-2"/>
    <n v="342034"/>
    <s v="Global"/>
  </r>
  <r>
    <x v="5"/>
    <x v="47"/>
    <s v="Wiltshire Pension Fund"/>
    <s v="Insight Venture Partners"/>
    <s v="USD"/>
    <n v="8174634"/>
    <n v="7219658"/>
    <n v="354109"/>
    <n v="6389551"/>
    <n v="6743660"/>
    <n v="0.93"/>
    <n v="-2.4E-2"/>
    <n v="958744"/>
    <s v="Global"/>
  </r>
  <r>
    <x v="5"/>
    <x v="48"/>
    <s v="Buckinghamshire Pension Fund"/>
    <s v="Insight Venture Partners"/>
    <s v="USD"/>
    <n v="7239341"/>
    <n v="6323367"/>
    <n v="7732"/>
    <n v="5962837"/>
    <n v="5970569"/>
    <n v="0.94"/>
    <n v="-2.5999999999999999E-2"/>
    <n v="919697"/>
    <s v="Global"/>
  </r>
  <r>
    <x v="5"/>
    <x v="48"/>
    <s v="Cornwall Pension Fund"/>
    <s v="Insight Venture Partners"/>
    <s v="USD"/>
    <n v="3315140"/>
    <n v="2895685"/>
    <n v="3541"/>
    <n v="2730585"/>
    <n v="2734126"/>
    <n v="0.94"/>
    <n v="-2.5999999999999999E-2"/>
    <n v="421160"/>
    <s v="Global"/>
  </r>
  <r>
    <x v="5"/>
    <x v="48"/>
    <s v="Devon Pension Fund"/>
    <s v="Insight Venture Partners"/>
    <s v="USD"/>
    <n v="7540016"/>
    <n v="6585999"/>
    <n v="8053"/>
    <n v="6210495"/>
    <n v="6218548"/>
    <n v="0.94"/>
    <n v="-2.5999999999999999E-2"/>
    <n v="957895"/>
    <s v="Global"/>
  </r>
  <r>
    <x v="5"/>
    <x v="48"/>
    <s v="Gloucestershire Pension Fund"/>
    <s v="Insight Venture Partners"/>
    <s v="USD"/>
    <n v="4764550"/>
    <n v="4161705"/>
    <n v="5089"/>
    <n v="3924423"/>
    <n v="3929512"/>
    <n v="0.94"/>
    <n v="-2.5999999999999999E-2"/>
    <n v="605296"/>
    <s v="Global"/>
  </r>
  <r>
    <x v="5"/>
    <x v="48"/>
    <s v="Oxfordshire Pension Fund"/>
    <s v="Insight Venture Partners"/>
    <s v="USD"/>
    <n v="4224876"/>
    <n v="3690314"/>
    <n v="4513"/>
    <n v="3479909"/>
    <n v="3484422"/>
    <n v="0.94"/>
    <n v="-2.5999999999999999E-2"/>
    <n v="536735"/>
    <s v="Global"/>
  </r>
  <r>
    <x v="5"/>
    <x v="48"/>
    <s v="Somerset County Council Pension Fund"/>
    <s v="Insight Venture Partners"/>
    <s v="USD"/>
    <n v="3013619"/>
    <n v="2632207"/>
    <n v="3220"/>
    <n v="2482928"/>
    <n v="2486148"/>
    <n v="0.94"/>
    <n v="-2.5000000000000001E-2"/>
    <n v="382962"/>
    <s v="Global"/>
  </r>
  <r>
    <x v="5"/>
    <x v="48"/>
    <s v="Wiltshire Pension Fund"/>
    <s v="Insight Venture Partners"/>
    <s v="USD"/>
    <n v="8447383"/>
    <n v="7378259"/>
    <n v="9025"/>
    <n v="6959818"/>
    <n v="6968843"/>
    <n v="0.94"/>
    <n v="-2.5000000000000001E-2"/>
    <n v="1073469"/>
    <s v="Global"/>
  </r>
  <r>
    <x v="5"/>
    <x v="49"/>
    <s v="Buckinghamshire Pension Fund"/>
    <s v="J-Star"/>
    <s v="JPY"/>
    <n v="5525768"/>
    <n v="2102869"/>
    <n v="0"/>
    <n v="2095521"/>
    <n v="2095521"/>
    <n v="1"/>
    <n v="-4.0000000000000001E-3"/>
    <n v="3422899"/>
    <s v="Asia/Pacific"/>
  </r>
  <r>
    <x v="5"/>
    <x v="49"/>
    <s v="Cornwall Pension Fund"/>
    <s v="J-Star"/>
    <s v="JPY"/>
    <n v="2530192"/>
    <n v="962882"/>
    <n v="0"/>
    <n v="959517"/>
    <n v="959517"/>
    <n v="1"/>
    <n v="-4.0000000000000001E-3"/>
    <n v="1567310"/>
    <s v="Asia/Pacific"/>
  </r>
  <r>
    <x v="5"/>
    <x v="49"/>
    <s v="Devon Pension Fund"/>
    <s v="J-Star"/>
    <s v="JPY"/>
    <n v="5755786"/>
    <n v="2190404"/>
    <n v="0"/>
    <n v="2182750"/>
    <n v="2182750"/>
    <n v="1"/>
    <n v="-4.0000000000000001E-3"/>
    <n v="3565382"/>
    <s v="Asia/Pacific"/>
  </r>
  <r>
    <x v="5"/>
    <x v="49"/>
    <s v="Gloucestershire Pension Fund"/>
    <s v="J-Star"/>
    <s v="JPY"/>
    <n v="3637485"/>
    <n v="1384270"/>
    <n v="0"/>
    <n v="1379433"/>
    <n v="1379433"/>
    <n v="1"/>
    <n v="-4.0000000000000001E-3"/>
    <n v="2253215"/>
    <s v="Asia/Pacific"/>
  </r>
  <r>
    <x v="5"/>
    <x v="49"/>
    <s v="Oxfordshire Pension Fund"/>
    <s v="J-Star"/>
    <s v="JPY"/>
    <n v="3220244"/>
    <n v="1225486"/>
    <n v="0"/>
    <n v="1221204"/>
    <n v="1221204"/>
    <n v="1"/>
    <n v="-4.0000000000000001E-3"/>
    <n v="1994758"/>
    <s v="Asia/Pacific"/>
  </r>
  <r>
    <x v="5"/>
    <x v="49"/>
    <s v="Somerset County Council Pension Fund"/>
    <s v="J-Star"/>
    <s v="JPY"/>
    <n v="2305524"/>
    <n v="877383"/>
    <n v="0"/>
    <n v="874317"/>
    <n v="874317"/>
    <n v="1"/>
    <n v="-4.0000000000000001E-3"/>
    <n v="1428141"/>
    <s v="Asia/Pacific"/>
  </r>
  <r>
    <x v="5"/>
    <x v="49"/>
    <s v="Wiltshire Pension Fund"/>
    <s v="J-Star"/>
    <s v="JPY"/>
    <n v="6445838"/>
    <n v="2453008"/>
    <n v="0"/>
    <n v="2444436"/>
    <n v="2444436"/>
    <n v="1"/>
    <n v="-4.0000000000000001E-3"/>
    <n v="3992830"/>
    <s v="Asia/Pacific"/>
  </r>
  <r>
    <x v="5"/>
    <x v="50"/>
    <s v="Buckinghamshire Pension Fund"/>
    <s v="LGT Capital Partners"/>
    <s v="USD"/>
    <n v="14958423"/>
    <n v="10080427"/>
    <n v="1304001"/>
    <n v="12698463"/>
    <n v="14002464"/>
    <n v="1.39"/>
    <n v="0.19700000000000001"/>
    <n v="4877996"/>
    <s v="Global"/>
  </r>
  <r>
    <x v="5"/>
    <x v="50"/>
    <s v="Cornwall Pension Fund"/>
    <s v="LGT Capital Partners"/>
    <s v="USD"/>
    <n v="6858577"/>
    <n v="4623668"/>
    <n v="597442"/>
    <n v="5817942"/>
    <n v="6415385"/>
    <n v="1.39"/>
    <n v="0.19600000000000001"/>
    <n v="2234908"/>
    <s v="Global"/>
  </r>
  <r>
    <x v="5"/>
    <x v="50"/>
    <s v="Devon Pension Fund"/>
    <s v="LGT Capital Partners"/>
    <s v="USD"/>
    <n v="15571735"/>
    <n v="10492169"/>
    <n v="1357885"/>
    <n v="13223193"/>
    <n v="14581078"/>
    <n v="1.39"/>
    <n v="0.19700000000000001"/>
    <n v="5079566"/>
    <s v="Global"/>
  </r>
  <r>
    <x v="5"/>
    <x v="50"/>
    <s v="Gloucestershire Pension Fund"/>
    <s v="LGT Capital Partners"/>
    <s v="USD"/>
    <n v="7479211"/>
    <n v="5040213"/>
    <n v="652000"/>
    <n v="6349232"/>
    <n v="7001233"/>
    <n v="1.39"/>
    <n v="0.19700000000000001"/>
    <n v="2438998"/>
    <s v="Global"/>
  </r>
  <r>
    <x v="5"/>
    <x v="50"/>
    <s v="Oxfordshire Pension Fund"/>
    <s v="LGT Capital Partners"/>
    <s v="USD"/>
    <n v="8723171"/>
    <n v="5878513"/>
    <n v="760443"/>
    <n v="7405250"/>
    <n v="8165693"/>
    <n v="1.39"/>
    <n v="0.19700000000000001"/>
    <n v="2844658"/>
    <s v="Global"/>
  </r>
  <r>
    <x v="5"/>
    <x v="50"/>
    <s v="Somerset County Council Pension Fund"/>
    <s v="LGT Capital Partners"/>
    <s v="USD"/>
    <n v="6225605"/>
    <n v="4194786"/>
    <n v="542885"/>
    <n v="5286653"/>
    <n v="5829538"/>
    <n v="1.39"/>
    <n v="0.19700000000000001"/>
    <n v="2030819"/>
    <s v="Global"/>
  </r>
  <r>
    <x v="5"/>
    <x v="50"/>
    <s v="Wiltshire Pension Fund"/>
    <s v="LGT Capital Partners"/>
    <s v="USD"/>
    <n v="17440962"/>
    <n v="11751646"/>
    <n v="1523959"/>
    <n v="14810501"/>
    <n v="16334460"/>
    <n v="1.39"/>
    <n v="0.19700000000000001"/>
    <n v="5689316"/>
    <s v="Global"/>
  </r>
  <r>
    <x v="5"/>
    <x v="51"/>
    <s v="Devon Pension Fund"/>
    <s v="Montana Capital Partners"/>
    <s v="EUR"/>
    <n v="8561639"/>
    <n v="5833284"/>
    <n v="156239"/>
    <n v="7437581"/>
    <n v="7593820"/>
    <n v="1.3"/>
    <n v="0.19600000000000001"/>
    <n v="2884594"/>
    <s v="Global"/>
  </r>
  <r>
    <x v="5"/>
    <x v="51"/>
    <s v="Gloucestershire Pension Fund"/>
    <s v="Montana Capital Partners"/>
    <s v="EUR"/>
    <n v="4108946"/>
    <n v="2798902"/>
    <n v="75020"/>
    <n v="3571218"/>
    <n v="3646238"/>
    <n v="1.3"/>
    <n v="0.19700000000000001"/>
    <n v="1385063"/>
    <s v="Global"/>
  </r>
  <r>
    <x v="5"/>
    <x v="51"/>
    <s v="Oxfordshire Pension Fund"/>
    <s v="Montana Capital Partners"/>
    <s v="EUR"/>
    <n v="4798935"/>
    <n v="3269648"/>
    <n v="87575"/>
    <n v="4168882"/>
    <n v="4256456"/>
    <n v="1.3"/>
    <n v="0.19600000000000001"/>
    <n v="1616861"/>
    <s v="Global"/>
  </r>
  <r>
    <x v="5"/>
    <x v="51"/>
    <s v="Somerset County Council Pension Fund"/>
    <s v="Montana Capital Partners"/>
    <s v="EUR"/>
    <n v="3422957"/>
    <n v="2332156"/>
    <n v="62465"/>
    <n v="2973558"/>
    <n v="3036023"/>
    <n v="1.3"/>
    <n v="0.19600000000000001"/>
    <n v="1153265"/>
    <s v="Global"/>
  </r>
  <r>
    <x v="5"/>
    <x v="51"/>
    <s v="Wiltshire Pension Fund"/>
    <s v="Montana Capital Partners"/>
    <s v="EUR"/>
    <n v="9580882"/>
    <n v="6527723"/>
    <n v="174839"/>
    <n v="8323006"/>
    <n v="8497845"/>
    <n v="1.3"/>
    <n v="0.19600000000000001"/>
    <n v="3227999"/>
    <s v="Global"/>
  </r>
  <r>
    <x v="5"/>
    <x v="51"/>
    <s v="Buckinghamshire Pension Fund"/>
    <s v="Montana Capital Partners"/>
    <s v="EUR"/>
    <n v="8221892"/>
    <n v="5601804"/>
    <n v="150039"/>
    <n v="7142438"/>
    <n v="7292478"/>
    <n v="1.3"/>
    <n v="0.19600000000000001"/>
    <n v="2770126"/>
    <s v="Global"/>
  </r>
  <r>
    <x v="5"/>
    <x v="51"/>
    <s v="Cornwall Pension Fund"/>
    <s v="Montana Capital Partners"/>
    <s v="EUR"/>
    <n v="3766368"/>
    <n v="2564592"/>
    <n v="68820"/>
    <n v="3276078"/>
    <n v="3344898"/>
    <n v="1.3"/>
    <n v="0.19700000000000001"/>
    <n v="1270595"/>
    <s v="Global"/>
  </r>
  <r>
    <x v="5"/>
    <x v="52"/>
    <s v="Buckinghamshire Pension Fund"/>
    <s v="Neuberger Berman"/>
    <s v="GBP"/>
    <n v="150000000"/>
    <n v="14457297"/>
    <n v="632637"/>
    <n v="13057447"/>
    <n v="13690084"/>
    <n v="0.95"/>
    <n v="-9.0999999999999998E-2"/>
    <n v="135542703"/>
    <s v="Global"/>
  </r>
  <r>
    <x v="5"/>
    <x v="52"/>
    <s v="Cornwall Pension Fund"/>
    <s v="Neuberger Berman"/>
    <s v="GBP"/>
    <n v="40000000"/>
    <n v="3855280"/>
    <n v="168703"/>
    <n v="3481985"/>
    <n v="3650688"/>
    <n v="0.95"/>
    <n v="-9.0999999999999998E-2"/>
    <n v="36144720"/>
    <s v="Global"/>
  </r>
  <r>
    <x v="5"/>
    <x v="52"/>
    <s v="Devon Pension Fund"/>
    <s v="Neuberger Berman"/>
    <s v="GBP"/>
    <n v="150000000"/>
    <n v="14457297"/>
    <n v="632637"/>
    <n v="13057447"/>
    <n v="13690084"/>
    <n v="0.95"/>
    <n v="-9.0999999999999998E-2"/>
    <n v="135542703"/>
    <s v="Global"/>
  </r>
  <r>
    <x v="5"/>
    <x v="52"/>
    <s v="Dorset County Pension Fund"/>
    <s v="Neuberger Berman"/>
    <s v="GBP"/>
    <n v="70000000"/>
    <n v="6746739"/>
    <n v="295231"/>
    <n v="6093475"/>
    <n v="6388706"/>
    <n v="0.95"/>
    <n v="-9.1999999999999998E-2"/>
    <n v="63253261"/>
    <s v="Global"/>
  </r>
  <r>
    <x v="5"/>
    <x v="52"/>
    <s v="Gloucestershire Pension Fund"/>
    <s v="Neuberger Berman"/>
    <s v="GBP"/>
    <n v="16000000"/>
    <n v="1542112"/>
    <n v="67481"/>
    <n v="1392795"/>
    <n v="1460276"/>
    <n v="0.95"/>
    <n v="-9.0999999999999998E-2"/>
    <n v="14457888"/>
    <s v="Global"/>
  </r>
  <r>
    <x v="5"/>
    <x v="52"/>
    <s v="Somerset County Council Pension Fund"/>
    <s v="Neuberger Berman"/>
    <s v="GBP"/>
    <n v="60000000"/>
    <n v="5782919"/>
    <n v="253055"/>
    <n v="5222978"/>
    <n v="5476033"/>
    <n v="0.95"/>
    <n v="-9.0999999999999998E-2"/>
    <n v="54217081"/>
    <s v="Global"/>
  </r>
  <r>
    <x v="5"/>
    <x v="52"/>
    <s v="Wiltshire Pension Fund"/>
    <s v="Neuberger Berman"/>
    <s v="GBP"/>
    <n v="140000000"/>
    <n v="13493477"/>
    <n v="590461"/>
    <n v="12186948"/>
    <n v="12777409"/>
    <n v="0.95"/>
    <n v="-9.0999999999999998E-2"/>
    <n v="126506523"/>
    <s v="Global"/>
  </r>
  <r>
    <x v="5"/>
    <x v="53"/>
    <s v="Devon Pension Fund"/>
    <s v="Neuberger Berman"/>
    <s v="GBP"/>
    <n v="100000000"/>
    <n v="1918519"/>
    <n v="0"/>
    <n v="2156019"/>
    <n v="2156019"/>
    <n v="1.1200000000000001"/>
    <s v="NM"/>
    <n v="98081481"/>
    <s v="Global"/>
  </r>
  <r>
    <x v="5"/>
    <x v="53"/>
    <s v="Dorset County Pension Fund"/>
    <s v="Neuberger Berman"/>
    <s v="GBP"/>
    <n v="20000000"/>
    <n v="383704"/>
    <n v="0"/>
    <n v="431205"/>
    <n v="431205"/>
    <n v="1.1200000000000001"/>
    <s v="NM"/>
    <n v="19616296"/>
    <s v="Global"/>
  </r>
  <r>
    <x v="5"/>
    <x v="53"/>
    <s v="Wiltshire Pension Fund"/>
    <s v="Neuberger Berman"/>
    <s v="GBP"/>
    <n v="80000000"/>
    <n v="1534815"/>
    <n v="0"/>
    <n v="1724816"/>
    <n v="1724816"/>
    <n v="1.1200000000000001"/>
    <s v="NM"/>
    <n v="78465185"/>
    <s v="Global"/>
  </r>
  <r>
    <x v="5"/>
    <x v="53"/>
    <s v="Somerset County Council Pension Fund"/>
    <s v="Neuberger Berman"/>
    <s v="GBP"/>
    <n v="70000000"/>
    <n v="1342963"/>
    <n v="0"/>
    <n v="1278931"/>
    <n v="1278931"/>
    <n v="0.95"/>
    <n v="-0.50800000000000001"/>
    <n v="68657037"/>
    <s v="Global"/>
  </r>
  <r>
    <x v="5"/>
    <x v="54"/>
    <s v="Gloucestershire Pension Fund"/>
    <s v="Neuberger Berman"/>
    <s v="USD"/>
    <n v="10132637"/>
    <n v="8078304"/>
    <n v="1086114"/>
    <n v="9712967"/>
    <n v="10799080"/>
    <n v="1.34"/>
    <n v="0.105"/>
    <n v="3061682"/>
    <s v="Global"/>
  </r>
  <r>
    <x v="5"/>
    <x v="54"/>
    <s v="Oxfordshire Pension Fund"/>
    <s v="Neuberger Berman"/>
    <s v="USD"/>
    <n v="23624494"/>
    <n v="18836317"/>
    <n v="2531480"/>
    <n v="22638688"/>
    <n v="25170168"/>
    <n v="1.34"/>
    <n v="0.105"/>
    <n v="7136075"/>
    <s v="Global"/>
  </r>
  <r>
    <x v="5"/>
    <x v="54"/>
    <s v="Buckinghamshire Pension Fund"/>
    <s v="Neuberger Berman"/>
    <s v="USD"/>
    <n v="17911444"/>
    <n v="14276855"/>
    <n v="1921586"/>
    <n v="17184481"/>
    <n v="19106066"/>
    <n v="1.34"/>
    <n v="0.106"/>
    <n v="5416822"/>
    <s v="Global"/>
  </r>
  <r>
    <x v="5"/>
    <x v="54"/>
    <s v="Dorset County Pension Fund"/>
    <s v="Neuberger Berman"/>
    <s v="USD"/>
    <n v="14017652"/>
    <n v="11173191"/>
    <n v="1503850"/>
    <n v="13448724"/>
    <n v="14952573"/>
    <n v="1.34"/>
    <n v="0.106"/>
    <n v="4239252"/>
    <s v="Global"/>
  </r>
  <r>
    <x v="5"/>
    <x v="55"/>
    <s v="Buckinghamshire Pension Fund"/>
    <s v="Neuberger Berman"/>
    <s v="USD"/>
    <n v="17173471"/>
    <n v="16724419"/>
    <n v="1613599"/>
    <n v="20735833"/>
    <n v="22349433"/>
    <n v="1.34"/>
    <n v="0.14599999999999999"/>
    <n v="1568791"/>
    <s v="Global"/>
  </r>
  <r>
    <x v="5"/>
    <x v="55"/>
    <s v="Dorset County Pension Fund"/>
    <s v="Neuberger Berman"/>
    <s v="USD"/>
    <n v="13270394"/>
    <n v="12923399"/>
    <n v="1246872"/>
    <n v="16023144"/>
    <n v="17270016"/>
    <n v="1.34"/>
    <n v="0.14599999999999999"/>
    <n v="1212247"/>
    <s v="Global"/>
  </r>
  <r>
    <x v="5"/>
    <x v="55"/>
    <s v="Gloucestershire Pension Fund"/>
    <s v="Neuberger Berman"/>
    <s v="USD"/>
    <n v="9367337"/>
    <n v="9122399"/>
    <n v="880145"/>
    <n v="11310451"/>
    <n v="12190596"/>
    <n v="1.34"/>
    <n v="0.14599999999999999"/>
    <n v="855704"/>
    <s v="Global"/>
  </r>
  <r>
    <x v="5"/>
    <x v="55"/>
    <s v="Oxfordshire Pension Fund"/>
    <s v="Neuberger Berman"/>
    <s v="USD"/>
    <n v="22637731"/>
    <n v="22045799"/>
    <n v="2127017"/>
    <n v="27333597"/>
    <n v="29460614"/>
    <n v="1.34"/>
    <n v="0.14599999999999999"/>
    <n v="2067952"/>
    <s v="Global"/>
  </r>
  <r>
    <x v="5"/>
    <x v="56"/>
    <s v="Buckinghamshire Pension Fund"/>
    <s v="New Mountain Capital"/>
    <s v="USD"/>
    <n v="7477878"/>
    <n v="7217921"/>
    <n v="91088"/>
    <n v="9345901"/>
    <n v="9436990"/>
    <n v="1.31"/>
    <n v="0.152"/>
    <n v="346508"/>
    <s v="North America"/>
  </r>
  <r>
    <x v="5"/>
    <x v="56"/>
    <s v="Cornwall Pension Fund"/>
    <s v="New Mountain Capital"/>
    <s v="USD"/>
    <n v="3431329"/>
    <n v="3312095"/>
    <n v="41781"/>
    <n v="4286785"/>
    <n v="4328566"/>
    <n v="1.31"/>
    <n v="0.152"/>
    <n v="158935"/>
    <s v="North America"/>
  </r>
  <r>
    <x v="5"/>
    <x v="56"/>
    <s v="Devon Pension Fund"/>
    <s v="New Mountain Capital"/>
    <s v="USD"/>
    <n v="7794983"/>
    <n v="7524287"/>
    <n v="94851"/>
    <n v="9732114"/>
    <n v="9826964"/>
    <n v="1.31"/>
    <n v="0.151"/>
    <n v="360825"/>
    <s v="North America"/>
  </r>
  <r>
    <x v="5"/>
    <x v="56"/>
    <s v="Gloucestershire Pension Fund"/>
    <s v="New Mountain Capital"/>
    <s v="USD"/>
    <n v="3739766"/>
    <n v="3609790"/>
    <n v="45545"/>
    <n v="4672960"/>
    <n v="4718505"/>
    <n v="1.31"/>
    <n v="0.152"/>
    <n v="173252"/>
    <s v="North America"/>
  </r>
  <r>
    <x v="5"/>
    <x v="56"/>
    <s v="Oxfordshire Pension Fund"/>
    <s v="New Mountain Capital"/>
    <s v="USD"/>
    <n v="4365636"/>
    <n v="4213910"/>
    <n v="53168"/>
    <n v="5455030"/>
    <n v="5508197"/>
    <n v="1.31"/>
    <n v="0.152"/>
    <n v="202246"/>
    <s v="North America"/>
  </r>
  <r>
    <x v="5"/>
    <x v="56"/>
    <s v="Somerset County Council Pension Fund"/>
    <s v="New Mountain Capital"/>
    <s v="USD"/>
    <n v="3113927"/>
    <n v="3005706"/>
    <n v="37919"/>
    <n v="3890908"/>
    <n v="3928828"/>
    <n v="1.31"/>
    <n v="0.152"/>
    <n v="144256"/>
    <s v="North America"/>
  </r>
  <r>
    <x v="5"/>
    <x v="56"/>
    <s v="Wiltshire Pension Fund"/>
    <s v="New Mountain Capital"/>
    <s v="USD"/>
    <n v="8715929"/>
    <n v="8412980"/>
    <n v="106136"/>
    <n v="10890653"/>
    <n v="10996790"/>
    <n v="1.31"/>
    <n v="0.152"/>
    <n v="403782"/>
    <s v="North America"/>
  </r>
  <r>
    <x v="5"/>
    <x v="57"/>
    <s v="Buckinghamshire Pension Fund"/>
    <s v="PAI Partners"/>
    <s v="EUR"/>
    <n v="11033884"/>
    <n v="4365820"/>
    <n v="0"/>
    <n v="4256746"/>
    <n v="4256746"/>
    <n v="0.98"/>
    <n v="-8.5999999999999993E-2"/>
    <n v="6668064"/>
    <s v="Western Europe"/>
  </r>
  <r>
    <x v="5"/>
    <x v="57"/>
    <s v="Cornwall Pension Fund"/>
    <s v="PAI Partners"/>
    <s v="EUR"/>
    <n v="5059644"/>
    <n v="2001969"/>
    <n v="0"/>
    <n v="1951953"/>
    <n v="1951953"/>
    <n v="0.98"/>
    <n v="-8.5999999999999993E-2"/>
    <n v="3057675"/>
    <s v="Western Europe"/>
  </r>
  <r>
    <x v="5"/>
    <x v="57"/>
    <s v="Devon Pension Fund"/>
    <s v="PAI Partners"/>
    <s v="EUR"/>
    <n v="11486986"/>
    <n v="4545101"/>
    <n v="0"/>
    <n v="4431548"/>
    <n v="4431548"/>
    <n v="0.98"/>
    <n v="-8.5999999999999993E-2"/>
    <n v="6941885"/>
    <s v="Western Europe"/>
  </r>
  <r>
    <x v="5"/>
    <x v="57"/>
    <s v="Gloucestershire Pension Fund"/>
    <s v="PAI Partners"/>
    <s v="EUR"/>
    <n v="7258030"/>
    <n v="2871813"/>
    <n v="0"/>
    <n v="2800065"/>
    <n v="2800065"/>
    <n v="0.98"/>
    <n v="-8.5999999999999993E-2"/>
    <n v="4386217"/>
    <s v="Western Europe"/>
  </r>
  <r>
    <x v="5"/>
    <x v="57"/>
    <s v="Oxfordshire Pension Fund"/>
    <s v="PAI Partners"/>
    <s v="EUR"/>
    <n v="6435733"/>
    <n v="2546452"/>
    <n v="0"/>
    <n v="2482832"/>
    <n v="2482832"/>
    <n v="0.98"/>
    <n v="-8.5999999999999993E-2"/>
    <n v="3889281"/>
    <s v="Western Europe"/>
  </r>
  <r>
    <x v="5"/>
    <x v="57"/>
    <s v="Somerset County Council Pension Fund"/>
    <s v="PAI Partners"/>
    <s v="EUR"/>
    <n v="4598151"/>
    <n v="1819368"/>
    <n v="0"/>
    <n v="1773914"/>
    <n v="1773914"/>
    <n v="0.98"/>
    <n v="-8.5999999999999993E-2"/>
    <n v="2778782"/>
    <s v="Western Europe"/>
  </r>
  <r>
    <x v="5"/>
    <x v="57"/>
    <s v="Wiltshire Pension Fund"/>
    <s v="PAI Partners"/>
    <s v="EUR"/>
    <n v="12863075"/>
    <n v="5089584"/>
    <n v="0"/>
    <n v="4962428"/>
    <n v="4962428"/>
    <n v="0.98"/>
    <n v="-8.5999999999999993E-2"/>
    <n v="7773492"/>
    <s v="Western Europe"/>
  </r>
  <r>
    <x v="5"/>
    <x v="58"/>
    <s v="Buckinghamshire Pension Fund"/>
    <s v="Summa Equity"/>
    <s v="EUR"/>
    <n v="7955198"/>
    <n v="3475163"/>
    <n v="0"/>
    <n v="2279932"/>
    <n v="2279932"/>
    <n v="0.66"/>
    <n v="-0.33900000000000002"/>
    <n v="4480036"/>
    <s v="Western Europe"/>
  </r>
  <r>
    <x v="5"/>
    <x v="58"/>
    <s v="Cornwall Pension Fund"/>
    <s v="Summa Equity"/>
    <s v="EUR"/>
    <n v="3642956"/>
    <n v="1591395"/>
    <n v="0"/>
    <n v="1044058"/>
    <n v="1044058"/>
    <n v="0.66"/>
    <n v="-0.33900000000000002"/>
    <n v="2051561"/>
    <s v="Western Europe"/>
  </r>
  <r>
    <x v="5"/>
    <x v="58"/>
    <s v="Devon Pension Fund"/>
    <s v="Summa Equity"/>
    <s v="EUR"/>
    <n v="8285606"/>
    <n v="3619498"/>
    <n v="0"/>
    <n v="2374625"/>
    <n v="2374625"/>
    <n v="0.66"/>
    <n v="-0.33900000000000002"/>
    <n v="4666108"/>
    <s v="Western Europe"/>
  </r>
  <r>
    <x v="5"/>
    <x v="58"/>
    <s v="Gloucestershire Pension Fund"/>
    <s v="Summa Equity"/>
    <s v="EUR"/>
    <n v="5235690"/>
    <n v="2287168"/>
    <n v="0"/>
    <n v="1500530"/>
    <n v="1500530"/>
    <n v="0.66"/>
    <n v="-0.33900000000000002"/>
    <n v="2948522"/>
    <s v="Western Europe"/>
  </r>
  <r>
    <x v="5"/>
    <x v="58"/>
    <s v="Oxfordshire Pension Fund"/>
    <s v="Summa Equity"/>
    <s v="EUR"/>
    <n v="4642650"/>
    <n v="2028103"/>
    <n v="0"/>
    <n v="1330568"/>
    <n v="1330568"/>
    <n v="0.66"/>
    <n v="-0.33900000000000002"/>
    <n v="2614547"/>
    <s v="Western Europe"/>
  </r>
  <r>
    <x v="5"/>
    <x v="58"/>
    <s v="Somerset County Council Pension Fund"/>
    <s v="Summa Equity"/>
    <s v="EUR"/>
    <n v="3312548"/>
    <n v="1447059"/>
    <n v="0"/>
    <n v="949365"/>
    <n v="949365"/>
    <n v="0.66"/>
    <n v="-0.33900000000000002"/>
    <n v="1865489"/>
    <s v="Western Europe"/>
  </r>
  <r>
    <x v="5"/>
    <x v="58"/>
    <s v="Wiltshire Pension Fund"/>
    <s v="Summa Equity"/>
    <s v="EUR"/>
    <n v="9285301"/>
    <n v="4056207"/>
    <n v="0"/>
    <n v="2661135"/>
    <n v="2661135"/>
    <n v="0.66"/>
    <n v="-0.33900000000000002"/>
    <n v="5229094"/>
    <s v="Western Europe"/>
  </r>
  <r>
    <x v="5"/>
    <x v="59"/>
    <s v="Buckinghamshire Pension Fund"/>
    <s v="Summit Partners"/>
    <s v="EUR"/>
    <n v="3454976"/>
    <n v="3049889"/>
    <n v="497269"/>
    <n v="3431391"/>
    <n v="3928661"/>
    <n v="1.29"/>
    <n v="0.122"/>
    <n v="902357"/>
    <s v="Western Europe"/>
  </r>
  <r>
    <x v="5"/>
    <x v="59"/>
    <s v="Dorset County Pension Fund"/>
    <s v="Summit Partners"/>
    <s v="EUR"/>
    <n v="2772578"/>
    <n v="2447506"/>
    <n v="399043"/>
    <n v="2753585"/>
    <n v="3152628"/>
    <n v="1.29"/>
    <n v="0.122"/>
    <n v="724114"/>
    <s v="Western Europe"/>
  </r>
  <r>
    <x v="5"/>
    <x v="59"/>
    <s v="Gloucestershire Pension Fund"/>
    <s v="Summit Partners"/>
    <s v="EUR"/>
    <n v="1962136"/>
    <n v="1732084"/>
    <n v="282400"/>
    <n v="1948690"/>
    <n v="2231090"/>
    <n v="1.29"/>
    <n v="0.122"/>
    <n v="512452"/>
    <s v="Western Europe"/>
  </r>
  <r>
    <x v="5"/>
    <x v="59"/>
    <s v="Oxfordshire Pension Fund"/>
    <s v="Summit Partners"/>
    <s v="EUR"/>
    <n v="4604044"/>
    <n v="4063921"/>
    <n v="663025"/>
    <n v="4575182"/>
    <n v="5238208"/>
    <n v="1.29"/>
    <n v="0.123"/>
    <n v="1203149"/>
    <s v="Western Europe"/>
  </r>
  <r>
    <x v="5"/>
    <x v="60"/>
    <s v="Buckinghamshire Pension Fund"/>
    <s v="Vespa Capital"/>
    <s v="GBP"/>
    <n v="6750000"/>
    <n v="5652999"/>
    <n v="234690"/>
    <n v="6623567"/>
    <n v="6858257"/>
    <n v="1.21"/>
    <n v="9.5000000000000001E-2"/>
    <n v="1331692"/>
    <s v="Western Europe"/>
  </r>
  <r>
    <x v="5"/>
    <x v="60"/>
    <s v="Dorset County Pension Fund"/>
    <s v="Vespa Capital"/>
    <s v="GBP"/>
    <n v="5400000"/>
    <n v="4522399"/>
    <n v="187752"/>
    <n v="5298850"/>
    <n v="5486602"/>
    <n v="1.21"/>
    <n v="9.5000000000000001E-2"/>
    <n v="1065353"/>
    <s v="Western Europe"/>
  </r>
  <r>
    <x v="5"/>
    <x v="60"/>
    <s v="Gloucestershire Pension Fund"/>
    <s v="Vespa Capital"/>
    <s v="GBP"/>
    <n v="3850000"/>
    <n v="3224301"/>
    <n v="133860"/>
    <n v="3777891"/>
    <n v="3911751"/>
    <n v="1.21"/>
    <n v="9.5000000000000001E-2"/>
    <n v="759558"/>
    <s v="Western Europe"/>
  </r>
  <r>
    <x v="5"/>
    <x v="60"/>
    <s v="Oxfordshire Pension Fund"/>
    <s v="Vespa Capital"/>
    <s v="GBP"/>
    <n v="9000000"/>
    <n v="7537331"/>
    <n v="312920"/>
    <n v="8831419"/>
    <n v="9144339"/>
    <n v="1.21"/>
    <n v="9.5000000000000001E-2"/>
    <n v="1775588"/>
    <s v="Western Europe"/>
  </r>
  <r>
    <x v="6"/>
    <x v="61"/>
    <s v="Avon Pension Fund"/>
    <s v="Standard Life Assurance Limited (SLAL)"/>
    <s v="GBP"/>
    <n v="232998181"/>
    <n v="232708056"/>
    <n v="16903685"/>
    <n v="192007173"/>
    <n v="208910858"/>
    <n v="0.84"/>
    <n v="-4.3999999999999997E-2"/>
    <n v="0"/>
    <s v="Western Europe"/>
  </r>
  <r>
    <x v="6"/>
    <x v="61"/>
    <s v="Dorset County Pension Fund"/>
    <s v="Standard Life Assurance Limited (SLAL)"/>
    <s v="GBP"/>
    <n v="30997274"/>
    <n v="30997274"/>
    <n v="487176"/>
    <n v="27264745"/>
    <n v="27751921"/>
    <n v="0.84"/>
    <n v="-4.3999999999999997E-2"/>
    <n v="0"/>
    <s v="Western Europe"/>
  </r>
  <r>
    <x v="6"/>
    <x v="61"/>
    <s v="Oxfordshire Pension Fund"/>
    <s v="Standard Life Assurance Limited (SLAL)"/>
    <s v="GBP"/>
    <n v="52004546"/>
    <n v="52004546"/>
    <n v="0"/>
    <n v="46864196"/>
    <n v="46864196"/>
    <n v="0.84"/>
    <n v="-4.3999999999999997E-2"/>
    <n v="0"/>
    <s v="Western Europe"/>
  </r>
  <r>
    <x v="6"/>
    <x v="61"/>
    <s v="Wiltshire Pension Fund"/>
    <s v="Standard Life Assurance Limited (SLAL)"/>
    <s v="GBP"/>
    <n v="75000000"/>
    <n v="75000000"/>
    <n v="1634044"/>
    <n v="60555218"/>
    <n v="62189261"/>
    <n v="0.83"/>
    <n v="-5.2999999999999999E-2"/>
    <n v="0"/>
    <s v="Western Europe"/>
  </r>
  <r>
    <x v="6"/>
    <x v="62"/>
    <s v="Oxfordshire Pension Fund"/>
    <s v="Greencoat Capital"/>
    <s v="GBP"/>
    <n v="56400000"/>
    <n v="56339926"/>
    <n v="7876383"/>
    <n v="55420668"/>
    <n v="63297051"/>
    <n v="1.27"/>
    <n v="5.8000000000000003E-2"/>
    <n v="14564"/>
    <s v="Western Europe"/>
  </r>
  <r>
    <x v="6"/>
    <x v="62"/>
    <s v="Avon Pension Fund"/>
    <s v="Greencoat Capital"/>
    <s v="GBP"/>
    <n v="238200000"/>
    <n v="237921028"/>
    <n v="35191506"/>
    <n v="233946011"/>
    <n v="269137517"/>
    <n v="1.26"/>
    <n v="5.7000000000000002E-2"/>
    <n v="43874"/>
    <s v="Western Europe"/>
  </r>
  <r>
    <x v="6"/>
    <x v="62"/>
    <s v="Dorset County Pension Fund"/>
    <s v="Greencoat Capital"/>
    <s v="GBP"/>
    <n v="28400000"/>
    <n v="28361551"/>
    <n v="4601940"/>
    <n v="28218973"/>
    <n v="32820913"/>
    <n v="1.27"/>
    <n v="5.8000000000000003E-2"/>
    <n v="5391"/>
    <s v="Western Europe"/>
  </r>
  <r>
    <x v="6"/>
    <x v="62"/>
    <s v="Wiltshire Pension Fund"/>
    <s v="Greencoat Capital"/>
    <s v="GBP"/>
    <n v="100000000"/>
    <n v="99996230"/>
    <n v="19704579"/>
    <n v="95302845"/>
    <n v="115007424"/>
    <n v="1.1499999999999999"/>
    <n v="0.05"/>
    <n v="0"/>
    <s v="Western Europe"/>
  </r>
  <r>
    <x v="6"/>
    <x v="63"/>
    <s v="Avon Pension Fund"/>
    <s v="M&amp;G (Guernsey)"/>
    <s v="GBP"/>
    <n v="233800000"/>
    <n v="230912728"/>
    <n v="16306805"/>
    <n v="201391962"/>
    <n v="217698766"/>
    <n v="0.89"/>
    <n v="-3.5999999999999997E-2"/>
    <n v="2558617"/>
    <s v="Western Europe"/>
  </r>
  <r>
    <x v="6"/>
    <x v="63"/>
    <s v="Dorset County Pension Fund"/>
    <s v="M&amp;G (Guernsey)"/>
    <s v="GBP"/>
    <n v="30600000"/>
    <n v="30233484"/>
    <n v="666696"/>
    <n v="28039606"/>
    <n v="28706302"/>
    <n v="0.89"/>
    <n v="-3.5000000000000003E-2"/>
    <n v="321955"/>
    <s v="Western Europe"/>
  </r>
  <r>
    <x v="6"/>
    <x v="63"/>
    <s v="Oxfordshire Pension Fund"/>
    <s v="M&amp;G (Guernsey)"/>
    <s v="GBP"/>
    <n v="51600000"/>
    <n v="50891180"/>
    <n v="51478"/>
    <n v="48159851"/>
    <n v="48211329"/>
    <n v="0.9"/>
    <n v="-3.3000000000000002E-2"/>
    <n v="635401"/>
    <s v="Western Europe"/>
  </r>
  <r>
    <x v="6"/>
    <x v="63"/>
    <s v="Wiltshire Pension Fund"/>
    <s v="M&amp;G (Guernsey)"/>
    <s v="GBP"/>
    <n v="75000000"/>
    <n v="74891521"/>
    <n v="1989194"/>
    <n v="60802840"/>
    <n v="62792034"/>
    <n v="0.84"/>
    <n v="-7.2999999999999995E-2"/>
    <n v="0"/>
    <s v="Western Europe"/>
  </r>
  <r>
    <x v="7"/>
    <x v="64"/>
    <s v="Devon Pension Fund"/>
    <s v="Aberdeen Standard (ASI)"/>
    <s v="GBP"/>
    <n v="13113870"/>
    <n v="13285930"/>
    <n v="7199663"/>
    <n v="3837949"/>
    <n v="11037612"/>
    <n v="0.83"/>
    <n v="-2.5000000000000001E-2"/>
    <n v="0"/>
    <s v="Western Europe"/>
  </r>
  <r>
    <x v="7"/>
    <x v="64"/>
    <s v="Buckinghamshire Pension Fund"/>
    <s v="Aberdeen Standard (ASI)"/>
    <s v="GBP"/>
    <n v="10168604"/>
    <n v="10282676"/>
    <n v="5775007"/>
    <n v="2544461"/>
    <n v="8319468"/>
    <n v="0.81"/>
    <n v="-3.4000000000000002E-2"/>
    <n v="0"/>
    <s v="Western Europe"/>
  </r>
  <r>
    <x v="7"/>
    <x v="65"/>
    <s v="Devon Pension Fund"/>
    <s v="AEW (Natixis)"/>
    <s v="GBP"/>
    <n v="15012364"/>
    <n v="14997392"/>
    <n v="15107115"/>
    <n v="5237403"/>
    <n v="20344517"/>
    <n v="1.36"/>
    <n v="0.05"/>
    <n v="0"/>
    <s v="Western Europe"/>
  </r>
  <r>
    <x v="7"/>
    <x v="65"/>
    <s v="Somerset County Council Pension Fund"/>
    <s v="AEW (Natixis)"/>
    <s v="GBP"/>
    <n v="20500000"/>
    <n v="20500000"/>
    <n v="15778213"/>
    <n v="6666820"/>
    <n v="22445034"/>
    <n v="1.0900000000000001"/>
    <n v="2.3E-2"/>
    <n v="0"/>
    <s v="Western Europe"/>
  </r>
  <r>
    <x v="7"/>
    <x v="65"/>
    <s v="Buckinghamshire Pension Fund"/>
    <s v="AEW (Natixis)"/>
    <s v="GBP"/>
    <n v="5500000"/>
    <n v="5500000"/>
    <n v="4295036"/>
    <n v="1759874"/>
    <n v="6054910"/>
    <n v="1.1000000000000001"/>
    <n v="2.1000000000000001E-2"/>
    <n v="0"/>
    <s v="Western Europe"/>
  </r>
  <r>
    <x v="7"/>
    <x v="66"/>
    <s v="Devon Pension Fund"/>
    <s v="Aviva"/>
    <s v="GBP"/>
    <n v="22883931"/>
    <n v="22883931"/>
    <n v="34194450"/>
    <n v="69383"/>
    <n v="34263833"/>
    <n v="1.5"/>
    <n v="6.7000000000000004E-2"/>
    <n v="0"/>
    <s v="Western Europe"/>
  </r>
  <r>
    <x v="7"/>
    <x v="66"/>
    <s v="Oxfordshire Pension Fund"/>
    <s v="Aviva"/>
    <s v="GBP"/>
    <n v="3240000"/>
    <n v="3240000"/>
    <n v="7583140"/>
    <n v="26603"/>
    <n v="7609744"/>
    <n v="2.35"/>
    <n v="7.0000000000000007E-2"/>
    <n v="0"/>
    <s v="Western Europe"/>
  </r>
  <r>
    <x v="7"/>
    <x v="66"/>
    <s v="Buckinghamshire Pension Fund"/>
    <s v="Aviva"/>
    <s v="GBP"/>
    <n v="13999692"/>
    <n v="13999692"/>
    <n v="16414990"/>
    <n v="34494"/>
    <n v="16449484"/>
    <n v="1.17"/>
    <n v="7.0999999999999994E-2"/>
    <n v="0"/>
    <s v="Western Europe"/>
  </r>
  <r>
    <x v="7"/>
    <x v="67"/>
    <s v="Wiltshire Pension Fund"/>
    <s v="Ardstone"/>
    <s v="GBP"/>
    <n v="11300000"/>
    <n v="11300000"/>
    <n v="7638878"/>
    <n v="3835354"/>
    <n v="11474232"/>
    <n v="1.02"/>
    <n v="2E-3"/>
    <n v="0"/>
    <s v="Western Europe"/>
  </r>
  <r>
    <x v="7"/>
    <x v="67"/>
    <s v="Gloucestershire Pension Fund"/>
    <s v="Ardstone"/>
    <s v="GBP"/>
    <n v="2250000"/>
    <n v="2250000"/>
    <n v="1455111"/>
    <n v="720523"/>
    <n v="2175635"/>
    <n v="0.97"/>
    <n v="-5.0000000000000001E-3"/>
    <n v="0"/>
    <s v="Western Europe"/>
  </r>
  <r>
    <x v="7"/>
    <x v="67"/>
    <s v="Cornwall Pension Fund"/>
    <s v="Ardstone"/>
    <s v="GBP"/>
    <n v="6157447"/>
    <n v="6157447"/>
    <n v="3001424"/>
    <n v="1760864"/>
    <n v="4762288"/>
    <n v="0.77"/>
    <n v="-0.04"/>
    <n v="0"/>
    <s v="Western Europe"/>
  </r>
  <r>
    <x v="7"/>
    <x v="68"/>
    <s v="Gloucestershire Pension Fund"/>
    <s v="Aberdeen Standard (ASI)"/>
    <s v="GBP"/>
    <n v="5149756"/>
    <n v="5155094"/>
    <n v="1257300"/>
    <n v="5606843"/>
    <n v="6864143"/>
    <n v="1.33"/>
    <n v="0.05"/>
    <n v="0"/>
    <s v="Western Europe"/>
  </r>
  <r>
    <x v="7"/>
    <x v="68"/>
    <s v="Wiltshire Pension Fund"/>
    <s v="Aberdeen Standard (ASI)"/>
    <s v="GBP"/>
    <n v="14145975"/>
    <n v="14157169"/>
    <n v="20024359"/>
    <n v="6017638"/>
    <n v="26041997"/>
    <n v="1.84"/>
    <n v="8.5999999999999993E-2"/>
    <n v="0"/>
    <s v="Western Europe"/>
  </r>
  <r>
    <x v="7"/>
    <x v="68"/>
    <s v="Oxfordshire Pension Fund"/>
    <s v="Aberdeen Standard (ASI)"/>
    <s v="GBP"/>
    <n v="7888082"/>
    <n v="7890326"/>
    <n v="187680"/>
    <n v="5864532"/>
    <n v="6052211"/>
    <n v="0.77"/>
    <n v="-0.13"/>
    <n v="0"/>
    <s v="Western Europe"/>
  </r>
  <r>
    <x v="7"/>
    <x v="68"/>
    <s v="Avon Pension Fund"/>
    <s v="Aberdeen Standard (ASI)"/>
    <s v="GBP"/>
    <n v="8243103"/>
    <n v="8245718"/>
    <n v="216222"/>
    <n v="5452811"/>
    <n v="5669033"/>
    <n v="0.69"/>
    <n v="-0.152"/>
    <n v="0"/>
    <s v="Western Europe"/>
  </r>
  <r>
    <x v="7"/>
    <x v="68"/>
    <s v="Buckinghamshire Pension Fund"/>
    <s v="Aberdeen Standard (ASI)"/>
    <s v="GBP"/>
    <n v="9224240"/>
    <n v="9227167"/>
    <n v="241958"/>
    <n v="6101833"/>
    <n v="6343791"/>
    <n v="0.69"/>
    <n v="-0.152"/>
    <n v="0"/>
    <s v="Western Europe"/>
  </r>
  <r>
    <x v="7"/>
    <x v="68"/>
    <s v="Cornwall Pension Fund"/>
    <s v="Aberdeen Standard (ASI)"/>
    <s v="GBP"/>
    <n v="6280450"/>
    <n v="6282443"/>
    <n v="164740"/>
    <n v="4154516"/>
    <n v="4319257"/>
    <n v="0.69"/>
    <n v="-0.152"/>
    <n v="0"/>
    <s v="Western Europe"/>
  </r>
  <r>
    <x v="7"/>
    <x v="68"/>
    <s v="Somerset County Council Pension Fund"/>
    <s v="Aberdeen Standard (ASI)"/>
    <s v="GBP"/>
    <n v="10401907"/>
    <n v="10405208"/>
    <n v="272849"/>
    <n v="6880859"/>
    <n v="7153708"/>
    <n v="0.69"/>
    <n v="-0.152"/>
    <n v="0"/>
    <s v="Western Europe"/>
  </r>
  <r>
    <x v="7"/>
    <x v="68"/>
    <s v="Devon Pension Fund"/>
    <s v="Aberdeen Standard (ASI)"/>
    <s v="GBP"/>
    <n v="14700010"/>
    <n v="14703260"/>
    <n v="280075"/>
    <n v="14102948"/>
    <n v="14383024"/>
    <n v="0.98"/>
    <n v="-2.1000000000000001E-2"/>
    <n v="0"/>
    <s v="Western Europe"/>
  </r>
  <r>
    <x v="7"/>
    <x v="69"/>
    <s v="Avon Pension Fund"/>
    <s v="Blackrock"/>
    <s v="GBP"/>
    <n v="19081649"/>
    <n v="19692614"/>
    <n v="16392709"/>
    <n v="18618928"/>
    <n v="35011637"/>
    <n v="1.78"/>
    <n v="6.3E-2"/>
    <n v="0"/>
    <s v="Western Europe"/>
  </r>
  <r>
    <x v="7"/>
    <x v="69"/>
    <s v="Oxfordshire Pension Fund"/>
    <s v="Blackrock"/>
    <s v="GBP"/>
    <n v="14792753"/>
    <n v="15181977"/>
    <n v="8637240"/>
    <n v="14465195"/>
    <n v="23102435"/>
    <n v="1.52"/>
    <n v="4.8000000000000001E-2"/>
    <n v="0"/>
    <s v="Western Europe"/>
  </r>
  <r>
    <x v="7"/>
    <x v="69"/>
    <s v="Devon Pension Fund"/>
    <s v="Blackrock"/>
    <s v="GBP"/>
    <n v="50465906"/>
    <n v="51555199"/>
    <n v="23254120"/>
    <n v="48815106"/>
    <n v="72069226"/>
    <n v="1.4"/>
    <n v="5.5E-2"/>
    <n v="0"/>
    <s v="Western Europe"/>
  </r>
  <r>
    <x v="7"/>
    <x v="69"/>
    <s v="Somerset County Council Pension Fund"/>
    <s v="Blackrock"/>
    <s v="GBP"/>
    <n v="26668085"/>
    <n v="27174801"/>
    <n v="17100719"/>
    <n v="15972976"/>
    <n v="33073695"/>
    <n v="1.22"/>
    <n v="3.4000000000000002E-2"/>
    <n v="0"/>
    <s v="Western Europe"/>
  </r>
  <r>
    <x v="7"/>
    <x v="69"/>
    <s v="Buckinghamshire Pension Fund"/>
    <s v="Blackrock"/>
    <s v="GBP"/>
    <n v="33972854"/>
    <n v="34610189"/>
    <n v="24871274"/>
    <n v="22653412"/>
    <n v="47524687"/>
    <n v="1.37"/>
    <n v="4.9000000000000002E-2"/>
    <n v="0"/>
    <s v="Western Europe"/>
  </r>
  <r>
    <x v="7"/>
    <x v="69"/>
    <s v="Gloucestershire Pension Fund"/>
    <s v="Blackrock"/>
    <s v="GBP"/>
    <n v="10000023"/>
    <n v="10268973"/>
    <n v="1294932"/>
    <n v="8997891"/>
    <n v="10292823"/>
    <n v="1"/>
    <n v="1E-3"/>
    <n v="0"/>
    <s v="Western Europe"/>
  </r>
  <r>
    <x v="7"/>
    <x v="69"/>
    <s v="Cornwall Pension Fund"/>
    <s v="Blackrock"/>
    <s v="GBP"/>
    <n v="9000033"/>
    <n v="9217397"/>
    <n v="882527"/>
    <n v="7280789"/>
    <n v="8163317"/>
    <n v="0.89"/>
    <n v="-0.05"/>
    <n v="0"/>
    <s v="Western Europe"/>
  </r>
  <r>
    <x v="7"/>
    <x v="70"/>
    <s v="Cornwall Pension Fund"/>
    <s v="Bridges Ventures"/>
    <s v="GBP"/>
    <n v="11732382"/>
    <n v="14451040"/>
    <n v="9048601"/>
    <n v="9403383"/>
    <n v="18451984"/>
    <n v="1.28"/>
    <n v="9.9000000000000005E-2"/>
    <n v="841296"/>
    <s v="Western Europe"/>
  </r>
  <r>
    <x v="7"/>
    <x v="71"/>
    <s v="Wiltshire Pension Fund"/>
    <s v="CBRE"/>
    <s v="GBP"/>
    <n v="20891654"/>
    <n v="20916325"/>
    <n v="5465128"/>
    <n v="20061548"/>
    <n v="25526676"/>
    <n v="1.22"/>
    <n v="3.1E-2"/>
    <n v="0"/>
    <s v="Western Europe"/>
  </r>
  <r>
    <x v="7"/>
    <x v="71"/>
    <s v="Gloucestershire Pension Fund"/>
    <s v="CBRE"/>
    <s v="GBP"/>
    <n v="15510441"/>
    <n v="15513318"/>
    <n v="1876566"/>
    <n v="14676215"/>
    <n v="16552781"/>
    <n v="1.07"/>
    <n v="1.7000000000000001E-2"/>
    <n v="0"/>
    <s v="Western Europe"/>
  </r>
  <r>
    <x v="7"/>
    <x v="71"/>
    <s v="Devon Pension Fund"/>
    <s v="CBRE"/>
    <s v="GBP"/>
    <n v="33393913"/>
    <n v="33393913"/>
    <n v="6939173"/>
    <n v="31532761"/>
    <n v="38471934"/>
    <n v="1.1499999999999999"/>
    <n v="2.7E-2"/>
    <n v="0"/>
    <s v="Western Europe"/>
  </r>
  <r>
    <x v="7"/>
    <x v="71"/>
    <s v="Somerset County Council Pension Fund"/>
    <s v="CBRE"/>
    <s v="GBP"/>
    <n v="20059428"/>
    <n v="20059428"/>
    <n v="5775827"/>
    <n v="19764744"/>
    <n v="25540571"/>
    <n v="1.27"/>
    <n v="3.6999999999999998E-2"/>
    <n v="0"/>
    <s v="Western Europe"/>
  </r>
  <r>
    <x v="7"/>
    <x v="71"/>
    <s v="Cornwall Pension Fund"/>
    <s v="CBRE"/>
    <s v="GBP"/>
    <n v="26724471"/>
    <n v="26724471"/>
    <n v="16388994"/>
    <n v="13587523"/>
    <n v="29976517"/>
    <n v="1.1200000000000001"/>
    <n v="2.5000000000000001E-2"/>
    <n v="0"/>
    <s v="Western Europe"/>
  </r>
  <r>
    <x v="7"/>
    <x v="71"/>
    <s v="Oxfordshire Pension Fund"/>
    <s v="CBRE"/>
    <s v="GBP"/>
    <n v="19056708"/>
    <n v="19088005"/>
    <n v="89664"/>
    <n v="18839025"/>
    <n v="18928690"/>
    <n v="0.99"/>
    <n v="-3.0000000000000001E-3"/>
    <n v="0"/>
    <s v="Western Europe"/>
  </r>
  <r>
    <x v="7"/>
    <x v="71"/>
    <s v="Buckinghamshire Pension Fund"/>
    <s v="CBRE"/>
    <s v="GBP"/>
    <n v="20001542"/>
    <n v="20001542"/>
    <n v="62029"/>
    <n v="20020857"/>
    <n v="20082886"/>
    <n v="1"/>
    <n v="2E-3"/>
    <n v="0"/>
    <s v="Western Europe"/>
  </r>
  <r>
    <x v="7"/>
    <x v="71"/>
    <s v="Avon Pension Fund"/>
    <s v="CBRE"/>
    <s v="GBP"/>
    <n v="18000000"/>
    <n v="18000000"/>
    <n v="55090"/>
    <n v="17781088"/>
    <n v="17836178"/>
    <n v="0.99"/>
    <n v="-3.0000000000000001E-3"/>
    <n v="0"/>
    <s v="Western Europe"/>
  </r>
  <r>
    <x v="7"/>
    <x v="72"/>
    <s v="Somerset County Council Pension Fund"/>
    <s v="Clearbell Capital"/>
    <s v="GBP"/>
    <n v="20000000"/>
    <n v="20000000"/>
    <n v="1054800"/>
    <n v="16633106"/>
    <n v="17687906"/>
    <n v="0.88"/>
    <n v="-3.7999999999999999E-2"/>
    <n v="0"/>
    <s v="Western Europe"/>
  </r>
  <r>
    <x v="7"/>
    <x v="73"/>
    <s v="Devon Pension Fund"/>
    <s v="Columbia Threadneedle"/>
    <s v="GBP"/>
    <n v="53199121"/>
    <n v="54084220"/>
    <n v="19563822"/>
    <n v="45124010"/>
    <n v="64687832"/>
    <n v="1.2"/>
    <n v="5.8999999999999997E-2"/>
    <n v="0"/>
    <s v="Western Europe"/>
  </r>
  <r>
    <x v="7"/>
    <x v="73"/>
    <s v="Buckinghamshire Pension Fund"/>
    <s v="Columbia Threadneedle"/>
    <s v="GBP"/>
    <n v="33087864"/>
    <n v="33725969"/>
    <n v="15512345"/>
    <n v="27446049"/>
    <n v="42958394"/>
    <n v="1.27"/>
    <n v="5.1999999999999998E-2"/>
    <n v="0"/>
    <s v="Western Europe"/>
  </r>
  <r>
    <x v="7"/>
    <x v="73"/>
    <s v="Oxfordshire Pension Fund"/>
    <s v="Columbia Threadneedle"/>
    <s v="GBP"/>
    <n v="19972950"/>
    <n v="19972950"/>
    <n v="2236492"/>
    <n v="20414025"/>
    <n v="22650517"/>
    <n v="1.1299999999999999"/>
    <n v="3.3000000000000002E-2"/>
    <n v="0"/>
    <s v="Western Europe"/>
  </r>
  <r>
    <x v="7"/>
    <x v="73"/>
    <s v="Avon Pension Fund"/>
    <s v="Columbia Threadneedle"/>
    <s v="GBP"/>
    <n v="22734821"/>
    <n v="22734821"/>
    <n v="1531822"/>
    <n v="22572698"/>
    <n v="24104520"/>
    <n v="1.06"/>
    <n v="1.7000000000000001E-2"/>
    <n v="0"/>
    <s v="Western Europe"/>
  </r>
  <r>
    <x v="7"/>
    <x v="73"/>
    <s v="Somerset County Council Pension Fund"/>
    <s v="Columbia Threadneedle"/>
    <s v="GBP"/>
    <n v="1962026"/>
    <n v="1962026"/>
    <n v="0"/>
    <n v="1891063"/>
    <n v="1891063"/>
    <n v="0.96"/>
    <n v="-1.2999999999999999E-2"/>
    <n v="0"/>
    <s v="Western Europe"/>
  </r>
  <r>
    <x v="7"/>
    <x v="73"/>
    <s v="Gloucestershire Pension Fund"/>
    <s v="Columbia Threadneedle"/>
    <s v="GBP"/>
    <n v="1477249"/>
    <n v="1508599"/>
    <n v="118789"/>
    <n v="1466455"/>
    <n v="1585244"/>
    <n v="1.05"/>
    <n v="3.6999999999999998E-2"/>
    <n v="0"/>
    <s v="Western Europe"/>
  </r>
  <r>
    <x v="7"/>
    <x v="73"/>
    <s v="Cornwall Pension Fund"/>
    <s v="Columbia Threadneedle"/>
    <s v="GBP"/>
    <n v="4507008"/>
    <n v="4507008"/>
    <n v="46251"/>
    <n v="3997496"/>
    <n v="4043747"/>
    <n v="0.9"/>
    <n v="-4.3999999999999997E-2"/>
    <n v="0"/>
    <s v="Western Europe"/>
  </r>
  <r>
    <x v="7"/>
    <x v="74"/>
    <s v="Wiltshire Pension Fund"/>
    <s v="Cordatus Partners"/>
    <s v="GBP"/>
    <n v="12048180"/>
    <n v="12048180"/>
    <n v="9247153"/>
    <n v="5702733"/>
    <n v="14949886"/>
    <n v="1.24"/>
    <n v="3.3000000000000002E-2"/>
    <n v="0"/>
    <s v="Western Europe"/>
  </r>
  <r>
    <x v="7"/>
    <x v="74"/>
    <s v="Gloucestershire Pension Fund"/>
    <s v="Cordatus Partners"/>
    <s v="GBP"/>
    <n v="3977385"/>
    <n v="3977385"/>
    <n v="2826539"/>
    <n v="1806546"/>
    <n v="4633085"/>
    <n v="1.1599999999999999"/>
    <n v="2.5999999999999999E-2"/>
    <n v="0"/>
    <s v="Western Europe"/>
  </r>
  <r>
    <x v="7"/>
    <x v="75"/>
    <s v="Wiltshire Pension Fund"/>
    <s v="Curlew Capital"/>
    <s v="GBP"/>
    <n v="13605000"/>
    <n v="13605000"/>
    <n v="17068299"/>
    <n v="3528734"/>
    <n v="20597033"/>
    <n v="1.51"/>
    <n v="0.104"/>
    <n v="0"/>
    <s v="Western Europe"/>
  </r>
  <r>
    <x v="7"/>
    <x v="75"/>
    <s v="Gloucestershire Pension Fund"/>
    <s v="Curlew Capital"/>
    <s v="GBP"/>
    <n v="1960000"/>
    <n v="1960000"/>
    <n v="2243715"/>
    <n v="477022"/>
    <n v="2720737"/>
    <n v="1.39"/>
    <n v="8.7999999999999995E-2"/>
    <n v="0"/>
    <s v="Western Europe"/>
  </r>
  <r>
    <x v="7"/>
    <x v="75"/>
    <s v="Cornwall Pension Fund"/>
    <s v="Curlew Capital"/>
    <s v="GBP"/>
    <n v="4680133"/>
    <n v="4680133"/>
    <n v="4993418"/>
    <n v="1091890"/>
    <n v="6085309"/>
    <n v="1.3"/>
    <n v="7.9000000000000001E-2"/>
    <n v="0"/>
    <s v="Western Europe"/>
  </r>
  <r>
    <x v="7"/>
    <x v="76"/>
    <s v="Cornwall Pension Fund"/>
    <s v="Delancey"/>
    <s v="GBP"/>
    <n v="10000000"/>
    <n v="10014701"/>
    <n v="9977213"/>
    <n v="1165753"/>
    <n v="11142966"/>
    <n v="1.1100000000000001"/>
    <n v="3.3000000000000002E-2"/>
    <n v="0"/>
    <s v="Western Europe"/>
  </r>
  <r>
    <x v="7"/>
    <x v="77"/>
    <s v="Wiltshire Pension Fund"/>
    <s v="Fiera Real Estate"/>
    <s v="GBP"/>
    <n v="8163731"/>
    <n v="8553042"/>
    <n v="9120437"/>
    <n v="1299451"/>
    <n v="10419888"/>
    <n v="1.22"/>
    <n v="7.0999999999999994E-2"/>
    <n v="0"/>
    <s v="Western Europe"/>
  </r>
  <r>
    <x v="7"/>
    <x v="77"/>
    <s v="Gloucestershire Pension Fund"/>
    <s v="Fiera Real Estate"/>
    <s v="GBP"/>
    <n v="3025909"/>
    <n v="3156621"/>
    <n v="3414337"/>
    <n v="424667"/>
    <n v="3839004"/>
    <n v="1.22"/>
    <n v="6.8000000000000005E-2"/>
    <n v="0"/>
    <s v="Western Europe"/>
  </r>
  <r>
    <x v="7"/>
    <x v="78"/>
    <s v="Wiltshire Pension Fund"/>
    <s v="Forum Partners"/>
    <s v="GBP"/>
    <n v="2206027"/>
    <n v="2206027"/>
    <n v="3677385"/>
    <n v="89859"/>
    <n v="3767244"/>
    <n v="1.71"/>
    <n v="0.19500000000000001"/>
    <n v="0"/>
    <s v="Western Europe"/>
  </r>
  <r>
    <x v="7"/>
    <x v="78"/>
    <s v="Gloucestershire Pension Fund"/>
    <s v="Forum Partners"/>
    <s v="GBP"/>
    <n v="408524"/>
    <n v="408524"/>
    <n v="681000"/>
    <n v="16641"/>
    <n v="697641"/>
    <n v="1.71"/>
    <n v="0.19500000000000001"/>
    <n v="0"/>
    <s v="Western Europe"/>
  </r>
  <r>
    <x v="7"/>
    <x v="78"/>
    <s v="Cornwall Pension Fund"/>
    <s v="Forum Partners"/>
    <s v="GBP"/>
    <n v="722751"/>
    <n v="722751"/>
    <n v="817170"/>
    <n v="19969"/>
    <n v="837139"/>
    <n v="1.1599999999999999"/>
    <n v="7.1999999999999995E-2"/>
    <n v="0"/>
    <s v="Western Europe"/>
  </r>
  <r>
    <x v="7"/>
    <x v="79"/>
    <s v="Gloucestershire Pension Fund"/>
    <s v="Forum Partners"/>
    <s v="GBP"/>
    <n v="344724"/>
    <n v="344724"/>
    <n v="678000"/>
    <n v="16019"/>
    <n v="694019"/>
    <n v="2.0099999999999998"/>
    <n v="0.16"/>
    <n v="0"/>
    <s v="Western Europe"/>
  </r>
  <r>
    <x v="7"/>
    <x v="79"/>
    <s v="Wiltshire Pension Fund"/>
    <s v="Forum Partners"/>
    <s v="GBP"/>
    <n v="2530916"/>
    <n v="2530916"/>
    <n v="4661236"/>
    <n v="110131"/>
    <n v="4771367"/>
    <n v="1.89"/>
    <n v="0.187"/>
    <n v="0"/>
    <s v="Western Europe"/>
  </r>
  <r>
    <x v="7"/>
    <x v="79"/>
    <s v="Cornwall Pension Fund"/>
    <s v="Forum Partners"/>
    <s v="GBP"/>
    <n v="1999720"/>
    <n v="1999720"/>
    <n v="2372968"/>
    <n v="56069"/>
    <n v="2429037"/>
    <n v="1.21"/>
    <n v="0.109"/>
    <n v="0"/>
    <s v="Western Europe"/>
  </r>
  <r>
    <x v="7"/>
    <x v="80"/>
    <s v="Avon Pension Fund"/>
    <s v="Hermes"/>
    <s v="GBP"/>
    <n v="16730002"/>
    <n v="16805749"/>
    <n v="9176356"/>
    <n v="19078722"/>
    <n v="28255077"/>
    <n v="1.68"/>
    <n v="5.7000000000000002E-2"/>
    <n v="0"/>
    <s v="Western Europe"/>
  </r>
  <r>
    <x v="7"/>
    <x v="80"/>
    <s v="Devon Pension Fund"/>
    <s v="Hermes"/>
    <s v="GBP"/>
    <n v="42895058"/>
    <n v="43031653"/>
    <n v="22516277"/>
    <n v="35217539"/>
    <n v="57733817"/>
    <n v="1.34"/>
    <n v="6.2E-2"/>
    <n v="0"/>
    <s v="Western Europe"/>
  </r>
  <r>
    <x v="7"/>
    <x v="80"/>
    <s v="Oxfordshire Pension Fund"/>
    <s v="Hermes"/>
    <s v="GBP"/>
    <n v="11141212"/>
    <n v="11196692"/>
    <n v="4366628"/>
    <n v="11869476"/>
    <n v="16236104"/>
    <n v="1.45"/>
    <n v="5.8000000000000003E-2"/>
    <n v="0"/>
    <s v="Western Europe"/>
  </r>
  <r>
    <x v="7"/>
    <x v="80"/>
    <s v="Gloucestershire Pension Fund"/>
    <s v="Hermes"/>
    <s v="GBP"/>
    <n v="101253597"/>
    <n v="101716998"/>
    <n v="91319346"/>
    <n v="84017297"/>
    <n v="175336642"/>
    <n v="1.72"/>
    <n v="5.8999999999999997E-2"/>
    <n v="0"/>
    <s v="Western Europe"/>
  </r>
  <r>
    <x v="7"/>
    <x v="80"/>
    <s v="Somerset County Council Pension Fund"/>
    <s v="Hermes"/>
    <s v="GBP"/>
    <n v="13531926"/>
    <n v="13595603"/>
    <n v="4147393"/>
    <n v="14373060"/>
    <n v="18520453"/>
    <n v="1.36"/>
    <n v="5.8000000000000003E-2"/>
    <n v="0"/>
    <s v="Western Europe"/>
  </r>
  <r>
    <x v="7"/>
    <x v="80"/>
    <s v="Buckinghamshire Pension Fund"/>
    <s v="Hermes"/>
    <s v="GBP"/>
    <n v="19511910"/>
    <n v="19578787"/>
    <n v="11908913"/>
    <n v="17033034"/>
    <n v="28941947"/>
    <n v="1.48"/>
    <n v="0.06"/>
    <n v="0"/>
    <s v="Western Europe"/>
  </r>
  <r>
    <x v="7"/>
    <x v="80"/>
    <s v="Cornwall Pension Fund"/>
    <s v="Hermes"/>
    <s v="GBP"/>
    <n v="15000009"/>
    <n v="15052214"/>
    <n v="1522141"/>
    <n v="12837020"/>
    <n v="14359161"/>
    <n v="0.95"/>
    <n v="-1.6E-2"/>
    <n v="0"/>
    <s v="Western Europe"/>
  </r>
  <r>
    <x v="7"/>
    <x v="81"/>
    <s v="Devon Pension Fund"/>
    <s v="Hunter"/>
    <s v="GBP"/>
    <n v="13005262"/>
    <n v="13005262"/>
    <n v="1995132"/>
    <n v="6499930"/>
    <n v="8495061"/>
    <n v="0.65"/>
    <n v="-5.7000000000000002E-2"/>
    <n v="0"/>
    <s v="Western Europe"/>
  </r>
  <r>
    <x v="7"/>
    <x v="81"/>
    <s v="Buckinghamshire Pension Fund"/>
    <s v="Hunter"/>
    <s v="GBP"/>
    <n v="6002436"/>
    <n v="6002436"/>
    <n v="920831"/>
    <n v="2999968"/>
    <n v="3920798"/>
    <n v="0.65"/>
    <n v="-5.7000000000000002E-2"/>
    <n v="0"/>
    <s v="Western Europe"/>
  </r>
  <r>
    <x v="7"/>
    <x v="82"/>
    <s v="Avon Pension Fund"/>
    <s v="LGIM"/>
    <s v="GBP"/>
    <n v="21292334"/>
    <n v="21299393"/>
    <n v="44421438"/>
    <n v="16086326"/>
    <n v="60507765"/>
    <n v="2.84"/>
    <n v="0.129"/>
    <n v="0"/>
    <s v="Western Europe"/>
  </r>
  <r>
    <x v="7"/>
    <x v="82"/>
    <s v="Gloucestershire Pension Fund"/>
    <s v="LGIM"/>
    <s v="GBP"/>
    <n v="9718249"/>
    <n v="9720913"/>
    <n v="1981523"/>
    <n v="14033687"/>
    <n v="16015210"/>
    <n v="1.65"/>
    <n v="0.106"/>
    <n v="0"/>
    <s v="Western Europe"/>
  </r>
  <r>
    <x v="7"/>
    <x v="82"/>
    <s v="Wiltshire Pension Fund"/>
    <s v="LGIM"/>
    <s v="GBP"/>
    <n v="12495987"/>
    <n v="12502552"/>
    <n v="34410888"/>
    <n v="14485062"/>
    <n v="48895950"/>
    <n v="3.91"/>
    <n v="0.17100000000000001"/>
    <n v="0"/>
    <s v="Western Europe"/>
  </r>
  <r>
    <x v="7"/>
    <x v="82"/>
    <s v="Devon Pension Fund"/>
    <s v="LGIM"/>
    <s v="GBP"/>
    <n v="15157981"/>
    <n v="15166271"/>
    <n v="25414826"/>
    <n v="32995607"/>
    <n v="58410433"/>
    <n v="3.85"/>
    <n v="0.16600000000000001"/>
    <n v="0"/>
    <s v="Western Europe"/>
  </r>
  <r>
    <x v="7"/>
    <x v="82"/>
    <s v="Somerset County Council Pension Fund"/>
    <s v="LGIM"/>
    <s v="GBP"/>
    <n v="11137888"/>
    <n v="11141921"/>
    <n v="12439356"/>
    <n v="21245373"/>
    <n v="33684729"/>
    <n v="3.02"/>
    <n v="0.16500000000000001"/>
    <n v="0"/>
    <s v="Western Europe"/>
  </r>
  <r>
    <x v="7"/>
    <x v="82"/>
    <s v="Buckinghamshire Pension Fund"/>
    <s v="LGIM"/>
    <s v="GBP"/>
    <n v="12548829"/>
    <n v="12555726"/>
    <n v="26790439"/>
    <n v="20120944"/>
    <n v="46911383"/>
    <n v="3.74"/>
    <n v="0.161"/>
    <n v="0"/>
    <s v="Western Europe"/>
  </r>
  <r>
    <x v="7"/>
    <x v="82"/>
    <s v="Cornwall Pension Fund"/>
    <s v="LGIM"/>
    <s v="GBP"/>
    <n v="9289110"/>
    <n v="9292433"/>
    <n v="8820165"/>
    <n v="13334696"/>
    <n v="22154861"/>
    <n v="2.38"/>
    <n v="0.121"/>
    <n v="0"/>
    <s v="Western Europe"/>
  </r>
  <r>
    <x v="7"/>
    <x v="82"/>
    <s v="Oxfordshire Pension Fund"/>
    <s v="LGIM"/>
    <s v="GBP"/>
    <n v="10147320"/>
    <n v="10149877"/>
    <n v="1740513"/>
    <n v="13469665"/>
    <n v="15210178"/>
    <n v="1.5"/>
    <n v="8.4000000000000005E-2"/>
    <n v="0"/>
    <s v="Western Europe"/>
  </r>
  <r>
    <x v="7"/>
    <x v="83"/>
    <s v="Oxfordshire Pension Fund"/>
    <s v="M&amp;G (Property)"/>
    <s v="GBP"/>
    <n v="3900159"/>
    <n v="3900159"/>
    <n v="9722748"/>
    <n v="335359"/>
    <n v="10058108"/>
    <n v="2.58"/>
    <n v="8.6999999999999994E-2"/>
    <n v="0"/>
    <s v="Western Europe"/>
  </r>
  <r>
    <x v="7"/>
    <x v="84"/>
    <s v="Devon Pension Fund"/>
    <s v="M&amp;G (Property)"/>
    <s v="GBP"/>
    <n v="17000000"/>
    <n v="16989124"/>
    <n v="1375218"/>
    <n v="18896030"/>
    <n v="20271248"/>
    <n v="1.19"/>
    <n v="2.7E-2"/>
    <n v="0"/>
    <s v="Western Europe"/>
  </r>
  <r>
    <x v="7"/>
    <x v="84"/>
    <s v="Buckinghamshire Pension Fund"/>
    <s v="M&amp;G (Property)"/>
    <s v="GBP"/>
    <n v="9401472"/>
    <n v="9396988"/>
    <n v="518562"/>
    <n v="10059969"/>
    <n v="10578531"/>
    <n v="1.1299999999999999"/>
    <n v="2.3E-2"/>
    <n v="0"/>
    <s v="Western Europe"/>
  </r>
  <r>
    <x v="7"/>
    <x v="84"/>
    <s v="Cornwall Pension Fund"/>
    <s v="M&amp;G (Property)"/>
    <s v="GBP"/>
    <n v="7000000"/>
    <n v="7000000"/>
    <n v="349083"/>
    <n v="6669670"/>
    <n v="7018753"/>
    <n v="1"/>
    <n v="1E-3"/>
    <n v="0"/>
    <s v="Western Europe"/>
  </r>
  <r>
    <x v="7"/>
    <x v="84"/>
    <s v="Somerset County Council Pension Fund"/>
    <s v="M&amp;G (Property)"/>
    <s v="GBP"/>
    <n v="9000000"/>
    <n v="9000000"/>
    <n v="448822"/>
    <n v="8575290"/>
    <n v="9024112"/>
    <n v="1"/>
    <n v="1E-3"/>
    <n v="0"/>
    <s v="Western Europe"/>
  </r>
  <r>
    <x v="7"/>
    <x v="84"/>
    <s v="Avon Pension Fund"/>
    <s v="M&amp;G (Property)"/>
    <s v="GBP"/>
    <n v="9000000"/>
    <n v="9000000"/>
    <n v="0"/>
    <n v="8744089"/>
    <n v="8744089"/>
    <n v="0.97"/>
    <n v="-1.2E-2"/>
    <n v="0"/>
    <s v="Western Europe"/>
  </r>
  <r>
    <x v="7"/>
    <x v="84"/>
    <s v="Oxfordshire Pension Fund"/>
    <s v="M&amp;G (Property)"/>
    <s v="GBP"/>
    <n v="5000000"/>
    <n v="5000000"/>
    <n v="0"/>
    <n v="5006126"/>
    <n v="5006126"/>
    <n v="1"/>
    <n v="0"/>
    <n v="0"/>
    <s v="Western Europe"/>
  </r>
  <r>
    <x v="7"/>
    <x v="84"/>
    <s v="Gloucestershire Pension Fund"/>
    <s v="M&amp;G (Property)"/>
    <s v="GBP"/>
    <n v="10000000"/>
    <n v="10000000"/>
    <n v="0"/>
    <n v="9655872"/>
    <n v="9655872"/>
    <n v="0.97"/>
    <n v="-2.8000000000000001E-2"/>
    <n v="0"/>
    <s v="Western Europe"/>
  </r>
  <r>
    <x v="7"/>
    <x v="84"/>
    <s v="Wiltshire Pension Fund"/>
    <s v="M&amp;G (Property)"/>
    <s v="GBP"/>
    <n v="10600000"/>
    <n v="10600000"/>
    <n v="0"/>
    <n v="10167212"/>
    <n v="10167212"/>
    <n v="0.96"/>
    <n v="-4.1000000000000002E-2"/>
    <n v="0"/>
    <s v="Western Europe"/>
  </r>
  <r>
    <x v="7"/>
    <x v="85"/>
    <s v="Somerset County Council Pension Fund"/>
    <s v="Nuveen (THRE/Henderson)"/>
    <s v="GBP"/>
    <n v="10143846"/>
    <n v="10143846"/>
    <n v="3923599"/>
    <n v="11669751"/>
    <n v="15593350"/>
    <n v="1.54"/>
    <n v="5.8999999999999997E-2"/>
    <n v="0"/>
    <s v="Western Europe"/>
  </r>
  <r>
    <x v="7"/>
    <x v="85"/>
    <s v="Buckinghamshire Pension Fund"/>
    <s v="Nuveen (THRE/Henderson)"/>
    <s v="GBP"/>
    <n v="11806737"/>
    <n v="11806737"/>
    <n v="5386274"/>
    <n v="10869481"/>
    <n v="16255755"/>
    <n v="1.38"/>
    <n v="5.6000000000000001E-2"/>
    <n v="0"/>
    <s v="Western Europe"/>
  </r>
  <r>
    <x v="7"/>
    <x v="86"/>
    <s v="Somerset County Council Pension Fund"/>
    <s v="Nuveen (THRE/Henderson)"/>
    <s v="GBP"/>
    <n v="6475923"/>
    <n v="6475923"/>
    <n v="8194293"/>
    <n v="12794"/>
    <n v="8207087"/>
    <n v="1.27"/>
    <n v="6.8000000000000005E-2"/>
    <n v="0"/>
    <s v="Western Europe"/>
  </r>
  <r>
    <x v="7"/>
    <x v="87"/>
    <s v="Somerset County Council Pension Fund"/>
    <s v="Nuveen (THRE/Henderson)"/>
    <s v="GBP"/>
    <n v="10000000"/>
    <n v="9973717"/>
    <n v="4837802"/>
    <n v="6626628"/>
    <n v="11464430"/>
    <n v="1.1499999999999999"/>
    <n v="4.1000000000000002E-2"/>
    <n v="26283"/>
    <s v="Western Europe"/>
  </r>
  <r>
    <x v="7"/>
    <x v="87"/>
    <s v="Devon Pension Fund"/>
    <s v="Nuveen (THRE/Henderson)"/>
    <s v="GBP"/>
    <n v="10000000"/>
    <n v="9973717"/>
    <n v="4826259"/>
    <n v="6626628"/>
    <n v="11452887"/>
    <n v="1.1499999999999999"/>
    <n v="4.1000000000000002E-2"/>
    <n v="26283"/>
    <s v="Western Europe"/>
  </r>
  <r>
    <x v="7"/>
    <x v="88"/>
    <s v="Oxfordshire Pension Fund"/>
    <s v="Nuveen (THRE/Henderson)"/>
    <s v="GBP"/>
    <n v="3002108"/>
    <n v="3002108"/>
    <n v="1371390"/>
    <n v="3344988"/>
    <n v="4716378"/>
    <n v="1.57"/>
    <n v="3.5999999999999997E-2"/>
    <n v="0"/>
    <s v="Western Europe"/>
  </r>
  <r>
    <x v="7"/>
    <x v="88"/>
    <s v="Somerset County Council Pension Fund"/>
    <s v="Nuveen (THRE/Henderson)"/>
    <s v="GBP"/>
    <n v="15588934"/>
    <n v="15588934"/>
    <n v="5096932"/>
    <n v="20771210"/>
    <n v="25868142"/>
    <n v="1.66"/>
    <n v="6.3E-2"/>
    <n v="0"/>
    <s v="Western Europe"/>
  </r>
  <r>
    <x v="7"/>
    <x v="89"/>
    <s v="Wiltshire Pension Fund"/>
    <s v="Nuveen (THRE/Henderson)"/>
    <s v="GBP"/>
    <n v="0"/>
    <n v="0"/>
    <n v="0"/>
    <n v="729193"/>
    <n v="729193"/>
    <m/>
    <m/>
    <n v="0"/>
    <s v="Western Europe"/>
  </r>
  <r>
    <x v="7"/>
    <x v="90"/>
    <s v="Gloucestershire Pension Fund"/>
    <s v="Nuveen (THRE/Henderson)"/>
    <s v="GBP"/>
    <n v="1395550"/>
    <n v="1398593"/>
    <n v="361540"/>
    <n v="59927"/>
    <n v="421467"/>
    <n v="0.3"/>
    <n v="-0.189"/>
    <n v="0"/>
    <s v="Western Europe"/>
  </r>
  <r>
    <x v="7"/>
    <x v="90"/>
    <s v="Wiltshire Pension Fund"/>
    <s v="Nuveen (THRE/Henderson)"/>
    <s v="GBP"/>
    <n v="11722163"/>
    <n v="11722163"/>
    <n v="2545255"/>
    <n v="474858"/>
    <n v="3020113"/>
    <n v="0.26"/>
    <m/>
    <n v="0"/>
    <s v="Western Europe"/>
  </r>
  <r>
    <x v="7"/>
    <x v="90"/>
    <s v="Cornwall Pension Fund"/>
    <s v="Nuveen (THRE/Henderson)"/>
    <s v="GBP"/>
    <n v="5528981"/>
    <n v="5528981"/>
    <n v="598227"/>
    <n v="203398"/>
    <n v="801626"/>
    <n v="0.14000000000000001"/>
    <n v="-0.29399999999999998"/>
    <n v="0"/>
    <s v="Western Europe"/>
  </r>
  <r>
    <x v="7"/>
    <x v="91"/>
    <s v="Devon Pension Fund"/>
    <s v="Octopus"/>
    <s v="GBP"/>
    <n v="17133563"/>
    <n v="17133563"/>
    <n v="3501344"/>
    <n v="19657124"/>
    <n v="23158468"/>
    <n v="1.35"/>
    <n v="7.3999999999999996E-2"/>
    <n v="0"/>
    <s v="Western Europe"/>
  </r>
  <r>
    <x v="7"/>
    <x v="91"/>
    <s v="Somerset County Council Pension Fund"/>
    <s v="Octopus"/>
    <s v="GBP"/>
    <n v="17731620"/>
    <n v="17731620"/>
    <n v="3456308"/>
    <n v="20151421"/>
    <n v="23607728"/>
    <n v="1.33"/>
    <n v="7.2999999999999995E-2"/>
    <n v="0"/>
    <s v="Western Europe"/>
  </r>
  <r>
    <x v="7"/>
    <x v="91"/>
    <s v="Cornwall Pension Fund"/>
    <s v="Octopus"/>
    <s v="GBP"/>
    <n v="5000000"/>
    <n v="5000000"/>
    <n v="316733"/>
    <n v="5047406"/>
    <n v="5364138"/>
    <n v="1.07"/>
    <n v="4.2000000000000003E-2"/>
    <n v="0"/>
    <s v="Western Europe"/>
  </r>
  <r>
    <x v="7"/>
    <x v="91"/>
    <s v="Gloucestershire Pension Fund"/>
    <s v="Octopus"/>
    <s v="GBP"/>
    <n v="7000000"/>
    <n v="7000000"/>
    <n v="443426"/>
    <n v="7066368"/>
    <n v="7509794"/>
    <n v="1.07"/>
    <n v="4.2000000000000003E-2"/>
    <n v="0"/>
    <s v="Western Europe"/>
  </r>
  <r>
    <x v="7"/>
    <x v="91"/>
    <s v="Oxfordshire Pension Fund"/>
    <s v="Octopus"/>
    <s v="GBP"/>
    <n v="5000000"/>
    <n v="5000000"/>
    <n v="316733"/>
    <n v="5047406"/>
    <n v="5364138"/>
    <n v="1.07"/>
    <n v="4.2000000000000003E-2"/>
    <n v="0"/>
    <s v="Western Europe"/>
  </r>
  <r>
    <x v="7"/>
    <x v="91"/>
    <s v="Avon Pension Fund"/>
    <s v="Octopus"/>
    <s v="GBP"/>
    <n v="7000000"/>
    <n v="7000000"/>
    <n v="207354"/>
    <n v="6954077"/>
    <n v="7161430"/>
    <n v="1.02"/>
    <n v="2.5000000000000001E-2"/>
    <n v="0"/>
    <s v="Western Europe"/>
  </r>
  <r>
    <x v="7"/>
    <x v="91"/>
    <s v="Buckinghamshire Pension Fund"/>
    <s v="Octopus"/>
    <s v="GBP"/>
    <n v="7000000"/>
    <n v="7000000"/>
    <n v="207354"/>
    <n v="6954077"/>
    <n v="7161430"/>
    <n v="1.02"/>
    <n v="2.5000000000000001E-2"/>
    <n v="0"/>
    <s v="Western Europe"/>
  </r>
  <r>
    <x v="7"/>
    <x v="91"/>
    <s v="Wiltshire Pension Fund"/>
    <s v="Octopus"/>
    <s v="GBP"/>
    <n v="10600000"/>
    <n v="10600000"/>
    <n v="7586"/>
    <n v="10385952"/>
    <n v="10393538"/>
    <n v="0.98"/>
    <n v="-7.0999999999999994E-2"/>
    <n v="0"/>
    <s v="Western Europe"/>
  </r>
  <r>
    <x v="7"/>
    <x v="92"/>
    <s v="Avon Pension Fund"/>
    <s v="Orchard Street"/>
    <s v="GBP"/>
    <n v="8500000"/>
    <n v="4281737"/>
    <n v="0"/>
    <n v="4119482"/>
    <n v="4119482"/>
    <n v="0.96"/>
    <n v="-5.7000000000000002E-2"/>
    <n v="4218263"/>
    <s v="Western Europe"/>
  </r>
  <r>
    <x v="7"/>
    <x v="92"/>
    <s v="Buckinghamshire Pension Fund"/>
    <s v="Orchard Street"/>
    <s v="GBP"/>
    <n v="9500000"/>
    <n v="4785471"/>
    <n v="0"/>
    <n v="4604127"/>
    <n v="4604127"/>
    <n v="0.96"/>
    <n v="-5.7000000000000002E-2"/>
    <n v="4714529"/>
    <s v="Western Europe"/>
  </r>
  <r>
    <x v="7"/>
    <x v="92"/>
    <s v="Cornwall Pension Fund"/>
    <s v="Orchard Street"/>
    <s v="GBP"/>
    <n v="6500000"/>
    <n v="3274269"/>
    <n v="0"/>
    <n v="3150192"/>
    <n v="3150192"/>
    <n v="0.96"/>
    <n v="-5.7000000000000002E-2"/>
    <n v="3225731"/>
    <s v="Western Europe"/>
  </r>
  <r>
    <x v="7"/>
    <x v="92"/>
    <s v="Devon Pension Fund"/>
    <s v="Orchard Street"/>
    <s v="GBP"/>
    <n v="18000000"/>
    <n v="9067208"/>
    <n v="0"/>
    <n v="8723610"/>
    <n v="8723610"/>
    <n v="0.96"/>
    <n v="-5.7000000000000002E-2"/>
    <n v="8932792"/>
    <s v="Western Europe"/>
  </r>
  <r>
    <x v="7"/>
    <x v="92"/>
    <s v="Gloucestershire Pension Fund"/>
    <s v="Orchard Street"/>
    <s v="GBP"/>
    <n v="8500000"/>
    <n v="4281737"/>
    <n v="0"/>
    <n v="4119482"/>
    <n v="4119482"/>
    <n v="0.96"/>
    <n v="-5.7000000000000002E-2"/>
    <n v="4218263"/>
    <s v="Western Europe"/>
  </r>
  <r>
    <x v="7"/>
    <x v="92"/>
    <s v="Oxfordshire Pension Fund"/>
    <s v="Orchard Street"/>
    <s v="GBP"/>
    <n v="6000000"/>
    <n v="3022403"/>
    <n v="0"/>
    <n v="2907870"/>
    <n v="2907870"/>
    <n v="0.96"/>
    <n v="-5.7000000000000002E-2"/>
    <n v="2977597"/>
    <s v="Western Europe"/>
  </r>
  <r>
    <x v="7"/>
    <x v="92"/>
    <s v="Somerset County Council Pension Fund"/>
    <s v="Orchard Street"/>
    <s v="GBP"/>
    <n v="10500000"/>
    <n v="5289204"/>
    <n v="0"/>
    <n v="5088772"/>
    <n v="5088772"/>
    <n v="0.96"/>
    <n v="-5.7000000000000002E-2"/>
    <n v="5210796"/>
    <s v="Western Europe"/>
  </r>
  <r>
    <x v="7"/>
    <x v="92"/>
    <s v="Wiltshire Pension Fund"/>
    <s v="Orchard Street"/>
    <s v="GBP"/>
    <n v="10500000"/>
    <n v="5289204"/>
    <n v="0"/>
    <n v="5088772"/>
    <n v="5088772"/>
    <n v="0.96"/>
    <n v="-5.7000000000000002E-2"/>
    <n v="5210796"/>
    <s v="Western Europe"/>
  </r>
  <r>
    <x v="7"/>
    <x v="93"/>
    <s v="Devon Pension Fund"/>
    <s v="PGIM Real Estate Luxembourg"/>
    <s v="GBP"/>
    <n v="18000000"/>
    <n v="17993078"/>
    <n v="534836"/>
    <n v="19091733"/>
    <n v="19626568"/>
    <n v="1.0900000000000001"/>
    <n v="4.9000000000000002E-2"/>
    <n v="0"/>
    <s v="Western Europe"/>
  </r>
  <r>
    <x v="7"/>
    <x v="93"/>
    <s v="Avon Pension Fund"/>
    <s v="PGIM Real Estate Luxembourg"/>
    <s v="GBP"/>
    <n v="10000000"/>
    <n v="10061462"/>
    <n v="84557"/>
    <n v="11044529"/>
    <n v="11129086"/>
    <n v="1.1100000000000001"/>
    <n v="4.4999999999999998E-2"/>
    <n v="0"/>
    <s v="Western Europe"/>
  </r>
  <r>
    <x v="7"/>
    <x v="93"/>
    <s v="Oxfordshire Pension Fund"/>
    <s v="PGIM Real Estate Luxembourg"/>
    <s v="GBP"/>
    <n v="10000000"/>
    <n v="10061462"/>
    <n v="84557"/>
    <n v="11044529"/>
    <n v="11129086"/>
    <n v="1.1100000000000001"/>
    <n v="4.4999999999999998E-2"/>
    <n v="0"/>
    <s v="Western Europe"/>
  </r>
  <r>
    <x v="7"/>
    <x v="93"/>
    <s v="Buckinghamshire Pension Fund"/>
    <s v="PGIM Real Estate Luxembourg"/>
    <s v="GBP"/>
    <n v="10000000"/>
    <n v="9995567"/>
    <n v="0"/>
    <n v="10667881"/>
    <n v="10667881"/>
    <n v="1.07"/>
    <n v="3.6999999999999998E-2"/>
    <n v="0"/>
    <s v="Western Europe"/>
  </r>
  <r>
    <x v="7"/>
    <x v="93"/>
    <s v="Gloucestershire Pension Fund"/>
    <s v="PGIM Real Estate Luxembourg"/>
    <s v="GBP"/>
    <n v="9000000"/>
    <n v="8996541"/>
    <n v="0"/>
    <n v="9638758"/>
    <n v="9638758"/>
    <n v="1.07"/>
    <n v="3.7999999999999999E-2"/>
    <n v="0"/>
    <s v="Western Europe"/>
  </r>
  <r>
    <x v="7"/>
    <x v="93"/>
    <s v="Cornwall Pension Fund"/>
    <s v="PGIM Real Estate Luxembourg"/>
    <s v="GBP"/>
    <n v="7000000"/>
    <n v="7000000"/>
    <n v="182655"/>
    <n v="7257658"/>
    <n v="7440313"/>
    <n v="1.06"/>
    <n v="4.3999999999999997E-2"/>
    <n v="0"/>
    <s v="Western Europe"/>
  </r>
  <r>
    <x v="7"/>
    <x v="93"/>
    <s v="Somerset County Council Pension Fund"/>
    <s v="PGIM Real Estate Luxembourg"/>
    <s v="GBP"/>
    <n v="11000000"/>
    <n v="11000000"/>
    <n v="268853"/>
    <n v="11335412"/>
    <n v="11604264"/>
    <n v="1.05"/>
    <n v="4.2000000000000003E-2"/>
    <n v="0"/>
    <s v="Western Europe"/>
  </r>
  <r>
    <x v="7"/>
    <x v="93"/>
    <s v="Wiltshire Pension Fund"/>
    <s v="PGIM Real Estate Luxembourg"/>
    <s v="GBP"/>
    <n v="10600000"/>
    <n v="0"/>
    <n v="0"/>
    <n v="0"/>
    <n v="0"/>
    <m/>
    <m/>
    <n v="10600000"/>
    <s v="Western Europe"/>
  </r>
  <r>
    <x v="7"/>
    <x v="94"/>
    <s v="Cornwall Pension Fund"/>
    <s v="Pluto Capital Management"/>
    <s v="GBP"/>
    <n v="9878695"/>
    <n v="19148719"/>
    <n v="14070024"/>
    <n v="8526914"/>
    <n v="22596938"/>
    <n v="1.18"/>
    <n v="7.6999999999999999E-2"/>
    <n v="0"/>
    <s v="Western Europe"/>
  </r>
  <r>
    <x v="7"/>
    <x v="95"/>
    <s v="Devon Pension Fund"/>
    <s v="Ribston"/>
    <s v="GBP"/>
    <n v="14500000"/>
    <n v="15313680"/>
    <n v="11604171"/>
    <n v="12297613"/>
    <n v="23901785"/>
    <n v="1.56"/>
    <n v="0.08"/>
    <n v="0"/>
    <s v="Western Europe"/>
  </r>
  <r>
    <x v="7"/>
    <x v="95"/>
    <s v="Buckinghamshire Pension Fund"/>
    <s v="Ribston"/>
    <s v="GBP"/>
    <n v="20000000"/>
    <n v="20937434"/>
    <n v="17388382"/>
    <n v="13162494"/>
    <n v="30550875"/>
    <n v="1.46"/>
    <n v="8.3000000000000004E-2"/>
    <n v="0"/>
    <s v="Western Europe"/>
  </r>
  <r>
    <x v="7"/>
    <x v="96"/>
    <s v="Gloucestershire Pension Fund"/>
    <s v="Schroders"/>
    <s v="GBP"/>
    <n v="12432874"/>
    <n v="12390964"/>
    <n v="1987497"/>
    <n v="10116334"/>
    <n v="12103831"/>
    <n v="0.98"/>
    <n v="-6.0000000000000001E-3"/>
    <n v="0"/>
    <s v="Western Europe"/>
  </r>
  <r>
    <x v="7"/>
    <x v="96"/>
    <s v="Oxfordshire Pension Fund"/>
    <s v="Schroders"/>
    <s v="GBP"/>
    <n v="15819376"/>
    <n v="15742294"/>
    <n v="3240070"/>
    <n v="16632100"/>
    <n v="19872170"/>
    <n v="1.26"/>
    <n v="3.3000000000000002E-2"/>
    <n v="0"/>
    <s v="Western Europe"/>
  </r>
  <r>
    <x v="7"/>
    <x v="96"/>
    <s v="Wiltshire Pension Fund"/>
    <s v="Schroders"/>
    <s v="GBP"/>
    <n v="19068872"/>
    <n v="18966263"/>
    <n v="8344113"/>
    <n v="20669856"/>
    <n v="29013969"/>
    <n v="1.53"/>
    <n v="0.05"/>
    <n v="0"/>
    <s v="Western Europe"/>
  </r>
  <r>
    <x v="7"/>
    <x v="96"/>
    <s v="Devon Pension Fund"/>
    <s v="Schroders"/>
    <s v="GBP"/>
    <n v="36963219"/>
    <n v="36806617"/>
    <n v="13922122"/>
    <n v="30470201"/>
    <n v="44392323"/>
    <n v="1.21"/>
    <n v="3.9E-2"/>
    <n v="0"/>
    <s v="Western Europe"/>
  </r>
  <r>
    <x v="7"/>
    <x v="96"/>
    <s v="Cornwall Pension Fund"/>
    <s v="Schroders"/>
    <s v="GBP"/>
    <n v="27313316"/>
    <n v="27231873"/>
    <n v="25778404"/>
    <n v="12155489"/>
    <n v="37933893"/>
    <n v="1.39"/>
    <n v="5.3999999999999999E-2"/>
    <n v="0"/>
    <s v="Western Europe"/>
  </r>
  <r>
    <x v="7"/>
    <x v="96"/>
    <s v="Buckinghamshire Pension Fund"/>
    <s v="Schroders"/>
    <s v="GBP"/>
    <n v="23000017"/>
    <n v="22925279"/>
    <n v="33958"/>
    <n v="21840616"/>
    <n v="21874574"/>
    <n v="0.95"/>
    <n v="-0.02"/>
    <n v="0"/>
    <s v="Western Europe"/>
  </r>
  <r>
    <x v="7"/>
    <x v="96"/>
    <s v="Avon Pension Fund"/>
    <s v="Schroders"/>
    <s v="GBP"/>
    <n v="22428869"/>
    <n v="22347747"/>
    <n v="0"/>
    <n v="19532080"/>
    <n v="19532080"/>
    <n v="0.87"/>
    <n v="-5.1999999999999998E-2"/>
    <n v="0"/>
    <s v="Western Europe"/>
  </r>
  <r>
    <x v="7"/>
    <x v="97"/>
    <s v="Wiltshire Pension Fund"/>
    <s v="UBS"/>
    <s v="GBP"/>
    <n v="10600000"/>
    <n v="11584125"/>
    <n v="1577891"/>
    <n v="6893842"/>
    <n v="8471733"/>
    <n v="0.73"/>
    <n v="-0.18"/>
    <n v="597045"/>
    <s v="Western Europe"/>
  </r>
  <r>
    <x v="7"/>
    <x v="97"/>
    <s v="Avon Pension Fund"/>
    <s v="UBS"/>
    <s v="GBP"/>
    <n v="8400000"/>
    <n v="9179777"/>
    <n v="1250166"/>
    <n v="5463045"/>
    <n v="6713210"/>
    <n v="0.73"/>
    <n v="-0.18"/>
    <n v="473130"/>
    <s v="Western Europe"/>
  </r>
  <r>
    <x v="7"/>
    <x v="97"/>
    <s v="Buckinghamshire Pension Fund"/>
    <s v="UBS"/>
    <s v="GBP"/>
    <n v="9400000"/>
    <n v="10272969"/>
    <n v="1399477"/>
    <n v="6113408"/>
    <n v="7512884"/>
    <n v="0.73"/>
    <n v="-0.18"/>
    <n v="529455"/>
    <s v="Western Europe"/>
  </r>
  <r>
    <x v="7"/>
    <x v="97"/>
    <s v="Cornwall Pension Fund"/>
    <s v="UBS"/>
    <s v="GBP"/>
    <n v="6400000"/>
    <n v="6994236"/>
    <n v="952809"/>
    <n v="4162320"/>
    <n v="5115128"/>
    <n v="0.73"/>
    <n v="-0.18"/>
    <n v="360480"/>
    <s v="Western Europe"/>
  </r>
  <r>
    <x v="7"/>
    <x v="97"/>
    <s v="Devon Pension Fund"/>
    <s v="UBS"/>
    <s v="GBP"/>
    <n v="18000000"/>
    <n v="19671131"/>
    <n v="2679167"/>
    <n v="11706525"/>
    <n v="14385692"/>
    <n v="0.73"/>
    <n v="-0.18"/>
    <n v="1013850"/>
    <s v="Western Europe"/>
  </r>
  <r>
    <x v="7"/>
    <x v="97"/>
    <s v="Gloucestershire Pension Fund"/>
    <s v="UBS"/>
    <s v="GBP"/>
    <n v="8400000"/>
    <n v="9179777"/>
    <n v="1250166"/>
    <n v="5463045"/>
    <n v="6713210"/>
    <n v="0.73"/>
    <n v="-0.18"/>
    <n v="473130"/>
    <s v="Western Europe"/>
  </r>
  <r>
    <x v="7"/>
    <x v="97"/>
    <s v="Oxfordshire Pension Fund"/>
    <s v="UBS"/>
    <s v="GBP"/>
    <n v="6000000"/>
    <n v="6557044"/>
    <n v="892915"/>
    <n v="3902175"/>
    <n v="4795090"/>
    <n v="0.73"/>
    <n v="-0.18"/>
    <n v="337950"/>
    <s v="Western Europe"/>
  </r>
  <r>
    <x v="7"/>
    <x v="97"/>
    <s v="Somerset County Council Pension Fund"/>
    <s v="UBS"/>
    <s v="GBP"/>
    <n v="10600000"/>
    <n v="11584125"/>
    <n v="1577891"/>
    <n v="6893842"/>
    <n v="8471733"/>
    <n v="0.73"/>
    <n v="-0.18"/>
    <n v="597045"/>
    <s v="Western Europe"/>
  </r>
  <r>
    <x v="7"/>
    <x v="98"/>
    <s v="Wiltshire Pension Fund"/>
    <s v="UBS"/>
    <s v="GBP"/>
    <n v="26014730"/>
    <n v="25995965"/>
    <n v="7402614"/>
    <n v="25171554"/>
    <n v="32574168"/>
    <n v="1.25"/>
    <n v="4.5999999999999999E-2"/>
    <n v="0"/>
    <s v="Western Europe"/>
  </r>
  <r>
    <x v="7"/>
    <x v="98"/>
    <s v="Oxfordshire Pension Fund"/>
    <s v="UBS"/>
    <s v="GBP"/>
    <n v="20249851"/>
    <n v="20199211"/>
    <n v="4584061"/>
    <n v="18768566"/>
    <n v="23352627"/>
    <n v="1.1599999999999999"/>
    <n v="2.5000000000000001E-2"/>
    <n v="0"/>
    <s v="Western Europe"/>
  </r>
  <r>
    <x v="7"/>
    <x v="98"/>
    <s v="Gloucestershire Pension Fund"/>
    <s v="UBS"/>
    <s v="GBP"/>
    <n v="23488556"/>
    <n v="23400835"/>
    <n v="2438375"/>
    <n v="21916702"/>
    <n v="24355077"/>
    <n v="1.04"/>
    <n v="1.2E-2"/>
    <n v="0"/>
    <s v="Western Europe"/>
  </r>
  <r>
    <x v="7"/>
    <x v="98"/>
    <s v="Cornwall Pension Fund"/>
    <s v="UBS"/>
    <s v="GBP"/>
    <n v="27842382"/>
    <n v="27842382"/>
    <n v="16788395"/>
    <n v="16440034"/>
    <n v="33228430"/>
    <n v="1.19"/>
    <n v="6.4000000000000001E-2"/>
    <n v="0"/>
    <s v="Western Europe"/>
  </r>
  <r>
    <x v="7"/>
    <x v="98"/>
    <s v="Devon Pension Fund"/>
    <s v="UBS"/>
    <s v="GBP"/>
    <n v="33040319"/>
    <n v="32807027"/>
    <n v="3373312"/>
    <n v="32673001"/>
    <n v="36046313"/>
    <n v="1.1000000000000001"/>
    <n v="2.9000000000000001E-2"/>
    <n v="0"/>
    <s v="Western Europe"/>
  </r>
  <r>
    <x v="7"/>
    <x v="98"/>
    <s v="Buckinghamshire Pension Fund"/>
    <s v="UBS"/>
    <s v="GBP"/>
    <n v="23001017"/>
    <n v="22968434"/>
    <n v="0"/>
    <n v="23458385"/>
    <n v="23458385"/>
    <n v="1.02"/>
    <n v="2.4E-2"/>
    <n v="0"/>
    <s v="Western Europe"/>
  </r>
  <r>
    <x v="7"/>
    <x v="98"/>
    <s v="Avon Pension Fund"/>
    <s v="UBS"/>
    <s v="GBP"/>
    <n v="22016771"/>
    <n v="21906704"/>
    <n v="0"/>
    <n v="21345593"/>
    <n v="21345593"/>
    <n v="0.97"/>
    <n v="-8.9999999999999993E-3"/>
    <n v="0"/>
    <s v="Western Europe"/>
  </r>
  <r>
    <x v="7"/>
    <x v="98"/>
    <s v="Somerset County Council Pension Fund"/>
    <s v="UBS"/>
    <s v="GBP"/>
    <n v="28018841"/>
    <n v="27963042"/>
    <n v="104165"/>
    <n v="25029511"/>
    <n v="25133675"/>
    <n v="0.9"/>
    <n v="-5.2999999999999999E-2"/>
    <n v="0"/>
    <s v="Western Europe"/>
  </r>
  <r>
    <x v="8"/>
    <x v="99"/>
    <m/>
    <m/>
    <m/>
    <m/>
    <m/>
    <m/>
    <m/>
    <m/>
    <m/>
    <m/>
    <m/>
    <m/>
  </r>
  <r>
    <x v="8"/>
    <x v="99"/>
    <m/>
    <m/>
    <m/>
    <m/>
    <m/>
    <m/>
    <m/>
    <m/>
    <m/>
    <m/>
    <m/>
    <m/>
  </r>
  <r>
    <x v="8"/>
    <x v="99"/>
    <m/>
    <m/>
    <m/>
    <m/>
    <m/>
    <m/>
    <m/>
    <m/>
    <m/>
    <m/>
    <m/>
    <m/>
  </r>
  <r>
    <x v="8"/>
    <x v="99"/>
    <m/>
    <m/>
    <m/>
    <m/>
    <m/>
    <m/>
    <m/>
    <m/>
    <m/>
    <m/>
    <m/>
    <m/>
  </r>
  <r>
    <x v="8"/>
    <x v="99"/>
    <m/>
    <m/>
    <m/>
    <m/>
    <m/>
    <m/>
    <m/>
    <m/>
    <m/>
    <m/>
    <m/>
    <m/>
  </r>
  <r>
    <x v="8"/>
    <x v="99"/>
    <m/>
    <m/>
    <m/>
    <m/>
    <m/>
    <m/>
    <m/>
    <m/>
    <m/>
    <m/>
    <m/>
    <m/>
  </r>
  <r>
    <x v="8"/>
    <x v="99"/>
    <m/>
    <m/>
    <m/>
    <m/>
    <m/>
    <m/>
    <m/>
    <m/>
    <m/>
    <m/>
    <m/>
    <m/>
  </r>
  <r>
    <x v="8"/>
    <x v="99"/>
    <m/>
    <m/>
    <m/>
    <m/>
    <m/>
    <m/>
    <m/>
    <m/>
    <m/>
    <m/>
    <m/>
    <m/>
  </r>
  <r>
    <x v="8"/>
    <x v="99"/>
    <m/>
    <m/>
    <m/>
    <m/>
    <m/>
    <m/>
    <m/>
    <m/>
    <m/>
    <m/>
    <m/>
    <m/>
  </r>
  <r>
    <x v="8"/>
    <x v="99"/>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8A06C17-90A7-4952-B86A-5EA0108447DB}" name="PivotTable1" cacheId="10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17:C20" firstHeaderRow="0" firstDataRow="1" firstDataCol="1" rowPageCount="1" colPageCount="1"/>
  <pivotFields count="14">
    <pivotField axis="axisRow" showAll="0">
      <items count="10">
        <item h="1" x="2"/>
        <item x="3"/>
        <item h="1" x="4"/>
        <item h="1" x="5"/>
        <item h="1" x="6"/>
        <item x="7"/>
        <item h="1" x="8"/>
        <item h="1" x="0"/>
        <item h="1" x="1"/>
        <item t="default"/>
      </items>
    </pivotField>
    <pivotField axis="axisPage" multipleItemSelectionAllowed="1" showAll="0">
      <items count="101">
        <item x="99"/>
        <item x="7"/>
        <item x="8"/>
        <item x="9"/>
        <item x="10"/>
        <item x="12"/>
        <item x="13"/>
        <item x="17"/>
        <item x="18"/>
        <item x="19"/>
        <item x="21"/>
        <item x="23"/>
        <item x="24"/>
        <item x="25"/>
        <item x="26"/>
        <item x="27"/>
        <item x="28"/>
        <item x="37"/>
        <item x="38"/>
        <item x="39"/>
        <item x="40"/>
        <item x="43"/>
        <item x="44"/>
        <item x="45"/>
        <item x="46"/>
        <item x="47"/>
        <item x="48"/>
        <item x="50"/>
        <item x="51"/>
        <item x="54"/>
        <item x="55"/>
        <item x="56"/>
        <item x="59"/>
        <item x="60"/>
        <item x="62"/>
        <item x="64"/>
        <item x="66"/>
        <item x="67"/>
        <item x="68"/>
        <item x="69"/>
        <item x="70"/>
        <item x="71"/>
        <item x="72"/>
        <item x="73"/>
        <item x="74"/>
        <item x="75"/>
        <item x="76"/>
        <item x="77"/>
        <item x="78"/>
        <item x="79"/>
        <item x="80"/>
        <item x="81"/>
        <item x="82"/>
        <item x="83"/>
        <item x="84"/>
        <item x="85"/>
        <item x="86"/>
        <item x="87"/>
        <item x="88"/>
        <item x="90"/>
        <item x="91"/>
        <item x="93"/>
        <item x="94"/>
        <item x="95"/>
        <item x="96"/>
        <item x="98"/>
        <item x="16"/>
        <item x="58"/>
        <item x="49"/>
        <item x="57"/>
        <item x="14"/>
        <item x="15"/>
        <item x="20"/>
        <item x="22"/>
        <item x="29"/>
        <item x="41"/>
        <item x="42"/>
        <item x="89"/>
        <item x="92"/>
        <item x="11"/>
        <item x="97"/>
        <item x="61"/>
        <item x="63"/>
        <item x="34"/>
        <item x="35"/>
        <item x="30"/>
        <item x="52"/>
        <item x="31"/>
        <item x="65"/>
        <item x="0"/>
        <item x="1"/>
        <item x="3"/>
        <item x="33"/>
        <item x="32"/>
        <item x="36"/>
        <item x="53"/>
        <item x="6"/>
        <item x="5"/>
        <item x="2"/>
        <item x="4"/>
        <item t="default"/>
      </items>
    </pivotField>
    <pivotField showAll="0"/>
    <pivotField showAll="0"/>
    <pivotField showAll="0"/>
    <pivotField showAll="0"/>
    <pivotField showAll="0"/>
    <pivotField dataField="1" showAll="0"/>
    <pivotField dataField="1" showAll="0"/>
    <pivotField showAll="0"/>
    <pivotField showAll="0"/>
    <pivotField showAll="0"/>
    <pivotField showAll="0"/>
    <pivotField showAll="0"/>
  </pivotFields>
  <rowFields count="1">
    <field x="0"/>
  </rowFields>
  <rowItems count="3">
    <i>
      <x v="1"/>
    </i>
    <i>
      <x v="5"/>
    </i>
    <i t="grand">
      <x/>
    </i>
  </rowItems>
  <colFields count="1">
    <field x="-2"/>
  </colFields>
  <colItems count="2">
    <i>
      <x/>
    </i>
    <i i="1">
      <x v="1"/>
    </i>
  </colItems>
  <pageFields count="1">
    <pageField fld="1" hier="-1"/>
  </pageFields>
  <dataFields count="2">
    <dataField name="Sum of Adjusted value" fld="8" baseField="0" baseItem="0"/>
    <dataField name="Sum of Distributions" fld="7" baseField="0" baseItem="0"/>
  </dataFields>
  <formats count="1">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99561C6-50F4-4556-9CD9-DAA1509F0F3E}" name="PivotTable2" cacheId="101" applyNumberFormats="0" applyBorderFormats="0" applyFontFormats="0" applyPatternFormats="0" applyAlignmentFormats="0" applyWidthHeightFormats="1" dataCaption="Values" updatedVersion="8" minRefreshableVersion="3" useAutoFormatting="1" itemPrintTitles="1" createdVersion="7" indent="0" outline="1" outlineData="1" multipleFieldFilters="0">
  <location ref="A4:D14" firstHeaderRow="0" firstDataRow="1" firstDataCol="1"/>
  <pivotFields count="14">
    <pivotField axis="axisRow" showAll="0">
      <items count="10">
        <item x="2"/>
        <item x="3"/>
        <item x="4"/>
        <item x="5"/>
        <item x="6"/>
        <item x="7"/>
        <item x="8"/>
        <item x="0"/>
        <item x="1"/>
        <item t="default"/>
      </items>
    </pivotField>
    <pivotField showAll="0"/>
    <pivotField showAll="0"/>
    <pivotField showAll="0"/>
    <pivotField showAll="0"/>
    <pivotField dataField="1" showAll="0"/>
    <pivotField showAll="0"/>
    <pivotField dataField="1" showAll="0"/>
    <pivotField showAll="0"/>
    <pivotField showAll="0"/>
    <pivotField showAll="0"/>
    <pivotField showAll="0"/>
    <pivotField dataField="1" showAll="0"/>
    <pivotField showAll="0"/>
  </pivotFields>
  <rowFields count="1">
    <field x="0"/>
  </rowFields>
  <rowItems count="10">
    <i>
      <x/>
    </i>
    <i>
      <x v="1"/>
    </i>
    <i>
      <x v="2"/>
    </i>
    <i>
      <x v="3"/>
    </i>
    <i>
      <x v="4"/>
    </i>
    <i>
      <x v="5"/>
    </i>
    <i>
      <x v="6"/>
    </i>
    <i>
      <x v="7"/>
    </i>
    <i>
      <x v="8"/>
    </i>
    <i t="grand">
      <x/>
    </i>
  </rowItems>
  <colFields count="1">
    <field x="-2"/>
  </colFields>
  <colItems count="3">
    <i>
      <x/>
    </i>
    <i i="1">
      <x v="1"/>
    </i>
    <i i="2">
      <x v="2"/>
    </i>
  </colItems>
  <dataFields count="3">
    <dataField name="Sum of Commitment" fld="5" baseField="0" baseItem="0"/>
    <dataField name="Sum of Uncalled commitments (Unfunded)" fld="12" baseField="0" baseItem="0"/>
    <dataField name="Sum of Distributions" fld="7" baseField="0" baseItem="0"/>
  </dataFields>
  <formats count="2">
    <format dxfId="2">
      <pivotArea collapsedLevelsAreSubtotals="1" fieldPosition="0">
        <references count="1">
          <reference field="0" count="0"/>
        </references>
      </pivotArea>
    </format>
    <format dxfId="1">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7B86D4C-9598-40BB-9D8A-3735ADEA2BF9}" name="Table2" displayName="Table2" ref="A1:N148" totalsRowShown="0">
  <autoFilter ref="A1:N148" xr:uid="{87B86D4C-9598-40BB-9D8A-3735ADEA2BF9}">
    <filterColumn colId="1">
      <filters>
        <filter val="ASI Long Lease Property Managed Fund"/>
      </filters>
    </filterColumn>
  </autoFilter>
  <tableColumns count="14">
    <tableColumn id="1" xr3:uid="{82708FE6-9190-4AB4-AC66-FE32D3B8F058}" name="Portfolio"/>
    <tableColumn id="2" xr3:uid="{BFD9838E-56EA-4AED-B749-A0C8A5859EB6}" name="Fund name"/>
    <tableColumn id="3" xr3:uid="{FC78FC45-7004-439C-B230-A61AA3141951}" name="Fund"/>
    <tableColumn id="4" xr3:uid="{82BE1BB1-3E70-468D-8E17-B16DB4D9BEF5}" name="Fund manager"/>
    <tableColumn id="5" xr3:uid="{8A0B4EE2-BB24-4484-A6B8-50CE3DC503AF}" name="Fund Currency"/>
    <tableColumn id="6" xr3:uid="{FD749E71-DC67-4399-AC8D-F7F104CE755D}" name="Commitment"/>
    <tableColumn id="7" xr3:uid="{9BA2A856-8E57-4F04-9756-D570AD3A0B7C}" name="Drawdowns"/>
    <tableColumn id="8" xr3:uid="{BDF744BE-7370-4F08-B8EC-B854E7B5D9F1}" name="Distributions"/>
    <tableColumn id="9" xr3:uid="{1B9E15A3-4C26-459D-9D1C-DA79816FFBA5}" name="Adjusted value"/>
    <tableColumn id="10" xr3:uid="{CBD8B1B3-5CEB-4D5A-99C0-B185856885AA}" name="Total value"/>
    <tableColumn id="11" xr3:uid="{5747EA75-BFF6-43DC-9DF9-4DAAA9496A2D}" name="Total value multiple"/>
    <tableColumn id="12" xr3:uid="{5ED2D2D3-D6D6-459B-8CE6-FCD5B1AF41C1}" name="Net IRR (Primary)"/>
    <tableColumn id="13" xr3:uid="{C554E163-3EB5-44D5-B658-DFD4BD53BAC3}" name="Uncalled commitments (Unfunded)"/>
    <tableColumn id="14" xr3:uid="{1C92A858-BDE6-4D55-8D31-897EEE87D255}" name="Region"/>
  </tableColumns>
  <tableStyleInfo name="TableStyleMedium2"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25E37D-DC03-492F-AB0C-C55C64B7BAD0}">
  <sheetPr>
    <tabColor rgb="FF00B050"/>
  </sheetPr>
  <dimension ref="A1:R991"/>
  <sheetViews>
    <sheetView tabSelected="1" showOutlineSymbols="0" topLeftCell="A737" zoomScale="80" zoomScaleNormal="80" workbookViewId="0">
      <selection activeCell="E30" sqref="E30"/>
    </sheetView>
  </sheetViews>
  <sheetFormatPr defaultColWidth="8.7265625" defaultRowHeight="14" x14ac:dyDescent="0.3"/>
  <cols>
    <col min="1" max="1" width="5.26953125" style="1" customWidth="1"/>
    <col min="2" max="2" width="36.453125" style="2" bestFit="1" customWidth="1"/>
    <col min="3" max="3" width="50.26953125" style="70" customWidth="1"/>
    <col min="4" max="13" width="17.1796875" style="3" customWidth="1"/>
    <col min="14" max="14" width="17.1796875" style="4" customWidth="1"/>
    <col min="15" max="15" width="7.1796875" style="28" hidden="1" customWidth="1"/>
    <col min="16" max="17" width="18" style="28" hidden="1" customWidth="1"/>
    <col min="18" max="18" width="23.453125" style="2" hidden="1" customWidth="1"/>
    <col min="19" max="16384" width="8.7265625" style="2"/>
  </cols>
  <sheetData>
    <row r="1" spans="1:18" x14ac:dyDescent="0.3">
      <c r="A1" s="40"/>
      <c r="B1" s="37" t="s">
        <v>616</v>
      </c>
      <c r="C1" s="57"/>
      <c r="F1" s="3" t="s">
        <v>0</v>
      </c>
    </row>
    <row r="2" spans="1:18" ht="59.25" customHeight="1" x14ac:dyDescent="0.25">
      <c r="A2" s="40"/>
      <c r="B2" s="54" t="s">
        <v>1</v>
      </c>
      <c r="C2" s="55"/>
      <c r="D2" s="56"/>
      <c r="E2" s="56"/>
      <c r="F2" s="56"/>
      <c r="G2" s="56"/>
      <c r="H2" s="56"/>
      <c r="I2" s="56"/>
      <c r="J2" s="56"/>
      <c r="K2" s="56"/>
      <c r="L2" s="56"/>
      <c r="M2" s="56"/>
      <c r="N2" s="56"/>
    </row>
    <row r="3" spans="1:18" s="34" customFormat="1" ht="34.5" x14ac:dyDescent="0.35">
      <c r="C3" s="58"/>
      <c r="D3" s="35" t="s">
        <v>2</v>
      </c>
      <c r="E3" s="35" t="s">
        <v>3</v>
      </c>
      <c r="F3" s="35" t="s">
        <v>4</v>
      </c>
      <c r="G3" s="35" t="s">
        <v>5</v>
      </c>
      <c r="H3" s="35" t="s">
        <v>6</v>
      </c>
      <c r="I3" s="35" t="s">
        <v>7</v>
      </c>
      <c r="J3" s="35" t="s">
        <v>8</v>
      </c>
      <c r="K3" s="35" t="s">
        <v>9</v>
      </c>
      <c r="L3" s="35" t="s">
        <v>10</v>
      </c>
      <c r="M3" s="35" t="s">
        <v>11</v>
      </c>
      <c r="N3" s="35" t="s">
        <v>12</v>
      </c>
      <c r="O3" s="36"/>
      <c r="P3" s="36"/>
      <c r="Q3" s="36"/>
    </row>
    <row r="4" spans="1:18" ht="14.5" x14ac:dyDescent="0.35">
      <c r="A4" s="40"/>
      <c r="B4" s="5" t="s">
        <v>13</v>
      </c>
      <c r="C4" s="59"/>
      <c r="D4" s="19"/>
      <c r="E4" s="19"/>
      <c r="F4" s="19"/>
      <c r="G4" s="19"/>
      <c r="H4" s="19"/>
      <c r="J4" s="19"/>
      <c r="K4" s="19"/>
      <c r="L4"/>
      <c r="M4" s="19"/>
      <c r="P4" s="29"/>
      <c r="Q4" s="29" t="s">
        <v>14</v>
      </c>
      <c r="R4" s="29"/>
    </row>
    <row r="5" spans="1:18" ht="14.5" x14ac:dyDescent="0.35">
      <c r="A5" s="42">
        <v>1</v>
      </c>
      <c r="B5" s="41" t="s">
        <v>15</v>
      </c>
      <c r="C5" s="60" t="s">
        <v>16</v>
      </c>
      <c r="E5"/>
      <c r="F5"/>
      <c r="G5"/>
      <c r="H5"/>
      <c r="I5"/>
      <c r="N5" s="6"/>
      <c r="P5" s="29"/>
      <c r="Q5" s="29"/>
      <c r="R5" s="29"/>
    </row>
    <row r="6" spans="1:18" ht="14.5" x14ac:dyDescent="0.35">
      <c r="A6" s="42"/>
      <c r="B6" s="41" t="s">
        <v>17</v>
      </c>
      <c r="C6" s="59" t="s">
        <v>18</v>
      </c>
      <c r="E6"/>
      <c r="F6"/>
      <c r="G6"/>
      <c r="H6"/>
      <c r="I6"/>
      <c r="N6" s="6"/>
      <c r="P6" s="29" t="s">
        <v>19</v>
      </c>
      <c r="Q6" s="30">
        <f>SUM(N11,N22,N33,N44,N55,N66,N77,N88)</f>
        <v>2221133228</v>
      </c>
      <c r="R6" s="29" t="b">
        <f>Q6='Pivot Table'!B5</f>
        <v>1</v>
      </c>
    </row>
    <row r="7" spans="1:18" ht="14.5" x14ac:dyDescent="0.35">
      <c r="A7" s="40"/>
      <c r="B7" s="43" t="s">
        <v>20</v>
      </c>
      <c r="C7" s="59">
        <v>2017</v>
      </c>
      <c r="E7"/>
      <c r="F7"/>
      <c r="G7"/>
      <c r="H7"/>
      <c r="I7"/>
      <c r="N7" s="6"/>
      <c r="P7" s="29" t="s">
        <v>21</v>
      </c>
      <c r="Q7" s="30">
        <f>SUM(N12,N23,N34,N45,N56,N67,N78,N89)</f>
        <v>779033802</v>
      </c>
      <c r="R7" s="29" t="b">
        <f>Q7='Pivot Table'!C5</f>
        <v>1</v>
      </c>
    </row>
    <row r="8" spans="1:18" ht="28" x14ac:dyDescent="0.35">
      <c r="A8" s="40"/>
      <c r="B8" s="43" t="s">
        <v>22</v>
      </c>
      <c r="C8" s="61" t="s">
        <v>23</v>
      </c>
      <c r="E8"/>
      <c r="F8"/>
      <c r="G8"/>
      <c r="H8"/>
      <c r="I8"/>
      <c r="N8" s="6"/>
      <c r="P8" s="29" t="s">
        <v>24</v>
      </c>
      <c r="Q8" s="30">
        <f>SUM(N13,N24,N35,N46,N57,N68,N79,N90)</f>
        <v>148684302</v>
      </c>
      <c r="R8" s="29" t="b">
        <f>Q8='Pivot Table'!D5</f>
        <v>1</v>
      </c>
    </row>
    <row r="9" spans="1:18" ht="14.5" x14ac:dyDescent="0.35">
      <c r="A9" s="40"/>
      <c r="B9" s="43" t="s">
        <v>25</v>
      </c>
      <c r="C9" s="59" t="s">
        <v>26</v>
      </c>
      <c r="E9"/>
      <c r="F9"/>
      <c r="G9"/>
      <c r="H9"/>
      <c r="I9"/>
      <c r="N9" s="6"/>
    </row>
    <row r="10" spans="1:18" x14ac:dyDescent="0.3">
      <c r="A10" s="40"/>
      <c r="B10" s="43" t="s">
        <v>27</v>
      </c>
      <c r="C10" s="59" t="s">
        <v>28</v>
      </c>
      <c r="N10" s="6"/>
    </row>
    <row r="11" spans="1:18" x14ac:dyDescent="0.3">
      <c r="A11" s="40"/>
      <c r="B11" s="43" t="s">
        <v>29</v>
      </c>
      <c r="C11" s="59"/>
      <c r="D11" s="7">
        <v>6049170</v>
      </c>
      <c r="E11" s="7">
        <v>10230214</v>
      </c>
      <c r="F11" s="7">
        <v>8184172</v>
      </c>
      <c r="G11" s="7">
        <v>10230214</v>
      </c>
      <c r="H11" s="7" t="s">
        <v>361</v>
      </c>
      <c r="I11" s="7" t="s">
        <v>361</v>
      </c>
      <c r="J11" s="7">
        <v>3113544</v>
      </c>
      <c r="K11" s="7">
        <v>6760837</v>
      </c>
      <c r="L11" s="7" t="s">
        <v>361</v>
      </c>
      <c r="M11" s="7" t="s">
        <v>361</v>
      </c>
      <c r="N11" s="38">
        <v>44568151</v>
      </c>
    </row>
    <row r="12" spans="1:18" x14ac:dyDescent="0.3">
      <c r="A12" s="40"/>
      <c r="B12" s="43" t="s">
        <v>30</v>
      </c>
      <c r="C12" s="59"/>
      <c r="D12" s="7">
        <v>0</v>
      </c>
      <c r="E12" s="7">
        <v>0</v>
      </c>
      <c r="F12" s="7">
        <v>0</v>
      </c>
      <c r="G12" s="7">
        <v>0</v>
      </c>
      <c r="H12" s="7" t="s">
        <v>361</v>
      </c>
      <c r="I12" s="7" t="s">
        <v>361</v>
      </c>
      <c r="J12" s="7">
        <v>0</v>
      </c>
      <c r="K12" s="7">
        <v>0</v>
      </c>
      <c r="L12" s="7" t="s">
        <v>361</v>
      </c>
      <c r="M12" s="7" t="s">
        <v>361</v>
      </c>
      <c r="N12" s="4">
        <v>0</v>
      </c>
    </row>
    <row r="13" spans="1:18" x14ac:dyDescent="0.3">
      <c r="A13" s="40"/>
      <c r="B13" s="43" t="s">
        <v>31</v>
      </c>
      <c r="C13" s="59"/>
      <c r="D13" s="7">
        <v>1445911</v>
      </c>
      <c r="E13" s="7">
        <v>2416047</v>
      </c>
      <c r="F13" s="7">
        <v>1930736</v>
      </c>
      <c r="G13" s="7">
        <v>2414849</v>
      </c>
      <c r="H13" s="7" t="s">
        <v>361</v>
      </c>
      <c r="I13" s="7" t="s">
        <v>361</v>
      </c>
      <c r="J13" s="7">
        <v>734954</v>
      </c>
      <c r="K13" s="7">
        <v>1595899</v>
      </c>
      <c r="L13" s="7" t="s">
        <v>361</v>
      </c>
      <c r="M13" s="7" t="s">
        <v>361</v>
      </c>
      <c r="N13" s="38">
        <v>10538396</v>
      </c>
    </row>
    <row r="14" spans="1:18" x14ac:dyDescent="0.3">
      <c r="A14" s="40"/>
      <c r="B14" s="43" t="s">
        <v>32</v>
      </c>
      <c r="C14" s="59"/>
      <c r="D14" s="9">
        <v>7.8E-2</v>
      </c>
      <c r="E14" s="9">
        <v>7.6999999999999999E-2</v>
      </c>
      <c r="F14" s="9">
        <v>7.6999999999999999E-2</v>
      </c>
      <c r="G14" s="9">
        <v>7.6999999999999999E-2</v>
      </c>
      <c r="H14" s="9" t="s">
        <v>361</v>
      </c>
      <c r="I14" s="9" t="s">
        <v>361</v>
      </c>
      <c r="J14" s="9">
        <v>7.6999999999999999E-2</v>
      </c>
      <c r="K14" s="9">
        <v>7.6999999999999999E-2</v>
      </c>
      <c r="L14" s="9" t="s">
        <v>361</v>
      </c>
      <c r="M14" s="9" t="s">
        <v>361</v>
      </c>
    </row>
    <row r="15" spans="1:18" x14ac:dyDescent="0.3">
      <c r="A15" s="40"/>
      <c r="B15" s="43"/>
      <c r="C15" s="57"/>
      <c r="N15" s="6"/>
    </row>
    <row r="16" spans="1:18" x14ac:dyDescent="0.3">
      <c r="A16" s="42">
        <f>A5+1</f>
        <v>2</v>
      </c>
      <c r="B16" s="41" t="s">
        <v>15</v>
      </c>
      <c r="C16" s="60" t="s">
        <v>34</v>
      </c>
      <c r="N16" s="6"/>
    </row>
    <row r="17" spans="1:14" x14ac:dyDescent="0.3">
      <c r="A17" s="42"/>
      <c r="B17" s="41" t="s">
        <v>17</v>
      </c>
      <c r="C17" s="59" t="s">
        <v>36</v>
      </c>
      <c r="N17" s="6"/>
    </row>
    <row r="18" spans="1:14" x14ac:dyDescent="0.3">
      <c r="A18" s="40"/>
      <c r="B18" s="43" t="s">
        <v>20</v>
      </c>
      <c r="C18" s="59">
        <v>2018</v>
      </c>
      <c r="N18" s="6"/>
    </row>
    <row r="19" spans="1:14" ht="27.5" x14ac:dyDescent="0.3">
      <c r="A19" s="40"/>
      <c r="B19" s="43" t="s">
        <v>22</v>
      </c>
      <c r="C19" s="61" t="s">
        <v>37</v>
      </c>
      <c r="N19" s="6"/>
    </row>
    <row r="20" spans="1:14" x14ac:dyDescent="0.3">
      <c r="A20" s="40"/>
      <c r="B20" s="43" t="s">
        <v>25</v>
      </c>
      <c r="C20" s="59" t="s">
        <v>38</v>
      </c>
      <c r="N20" s="6"/>
    </row>
    <row r="21" spans="1:14" x14ac:dyDescent="0.3">
      <c r="A21" s="40"/>
      <c r="B21" s="43" t="s">
        <v>27</v>
      </c>
      <c r="C21" s="59" t="s">
        <v>28</v>
      </c>
      <c r="N21" s="6"/>
    </row>
    <row r="22" spans="1:14" x14ac:dyDescent="0.3">
      <c r="A22" s="40"/>
      <c r="B22" s="43" t="s">
        <v>29</v>
      </c>
      <c r="C22" s="10"/>
      <c r="D22" s="7">
        <v>18440962</v>
      </c>
      <c r="E22" s="7">
        <v>3769482</v>
      </c>
      <c r="F22" s="7">
        <v>3015298</v>
      </c>
      <c r="G22" s="7">
        <v>8695470</v>
      </c>
      <c r="H22" s="7" t="s">
        <v>361</v>
      </c>
      <c r="I22" s="7" t="s">
        <v>361</v>
      </c>
      <c r="J22" s="7">
        <v>2124010</v>
      </c>
      <c r="K22" s="7">
        <v>2512342</v>
      </c>
      <c r="L22" s="7" t="s">
        <v>361</v>
      </c>
      <c r="M22" s="7" t="s">
        <v>361</v>
      </c>
      <c r="N22" s="38">
        <v>38557564</v>
      </c>
    </row>
    <row r="23" spans="1:14" x14ac:dyDescent="0.3">
      <c r="A23" s="40"/>
      <c r="B23" s="43" t="s">
        <v>39</v>
      </c>
      <c r="C23" s="10"/>
      <c r="D23" s="7">
        <v>472047</v>
      </c>
      <c r="E23" s="7">
        <v>95695</v>
      </c>
      <c r="F23" s="7">
        <v>76557</v>
      </c>
      <c r="G23" s="7">
        <v>221791</v>
      </c>
      <c r="H23" s="7" t="s">
        <v>361</v>
      </c>
      <c r="I23" s="7" t="s">
        <v>361</v>
      </c>
      <c r="J23" s="7">
        <v>54115</v>
      </c>
      <c r="K23" s="7">
        <v>63796</v>
      </c>
      <c r="L23" s="7" t="s">
        <v>361</v>
      </c>
      <c r="M23" s="7" t="s">
        <v>361</v>
      </c>
      <c r="N23" s="38">
        <v>984001</v>
      </c>
    </row>
    <row r="24" spans="1:14" x14ac:dyDescent="0.3">
      <c r="A24" s="40"/>
      <c r="B24" s="43" t="s">
        <v>31</v>
      </c>
      <c r="C24" s="10"/>
      <c r="D24" s="7">
        <v>5515716</v>
      </c>
      <c r="E24" s="7">
        <v>1248647</v>
      </c>
      <c r="F24" s="7">
        <v>998916</v>
      </c>
      <c r="G24" s="7">
        <v>2808203</v>
      </c>
      <c r="H24" s="7" t="s">
        <v>361</v>
      </c>
      <c r="I24" s="7" t="s">
        <v>361</v>
      </c>
      <c r="J24" s="7">
        <v>689260</v>
      </c>
      <c r="K24" s="7">
        <v>832430</v>
      </c>
      <c r="L24" s="7" t="s">
        <v>361</v>
      </c>
      <c r="M24" s="7" t="s">
        <v>361</v>
      </c>
      <c r="N24" s="38">
        <v>12093172</v>
      </c>
    </row>
    <row r="25" spans="1:14" x14ac:dyDescent="0.3">
      <c r="A25" s="40"/>
      <c r="B25" s="43" t="s">
        <v>32</v>
      </c>
      <c r="C25" s="62"/>
      <c r="D25" s="9">
        <v>6.9000000000000006E-2</v>
      </c>
      <c r="E25" s="9">
        <v>6.7000000000000004E-2</v>
      </c>
      <c r="F25" s="9">
        <v>6.7000000000000004E-2</v>
      </c>
      <c r="G25" s="9">
        <v>6.6000000000000003E-2</v>
      </c>
      <c r="H25" s="9" t="s">
        <v>361</v>
      </c>
      <c r="I25" s="9" t="s">
        <v>361</v>
      </c>
      <c r="J25" s="9">
        <v>6.7000000000000004E-2</v>
      </c>
      <c r="K25" s="9">
        <v>6.8000000000000005E-2</v>
      </c>
      <c r="L25" s="9" t="s">
        <v>361</v>
      </c>
      <c r="M25" s="9" t="s">
        <v>361</v>
      </c>
      <c r="N25" s="6"/>
    </row>
    <row r="26" spans="1:14" x14ac:dyDescent="0.3">
      <c r="A26" s="40"/>
      <c r="B26" s="43"/>
      <c r="C26" s="57"/>
      <c r="N26" s="6"/>
    </row>
    <row r="27" spans="1:14" ht="27" x14ac:dyDescent="0.3">
      <c r="A27" s="42">
        <f>A16+1</f>
        <v>3</v>
      </c>
      <c r="B27" s="41" t="s">
        <v>15</v>
      </c>
      <c r="C27" s="60" t="s">
        <v>40</v>
      </c>
      <c r="N27" s="6"/>
    </row>
    <row r="28" spans="1:14" x14ac:dyDescent="0.3">
      <c r="A28" s="42"/>
      <c r="B28" s="41" t="s">
        <v>17</v>
      </c>
      <c r="C28" s="59" t="s">
        <v>41</v>
      </c>
      <c r="N28" s="6"/>
    </row>
    <row r="29" spans="1:14" x14ac:dyDescent="0.3">
      <c r="A29" s="40"/>
      <c r="B29" s="43" t="s">
        <v>20</v>
      </c>
      <c r="C29" s="59">
        <v>2019</v>
      </c>
      <c r="N29" s="6"/>
    </row>
    <row r="30" spans="1:14" ht="27.5" x14ac:dyDescent="0.3">
      <c r="A30" s="40"/>
      <c r="B30" s="43" t="s">
        <v>22</v>
      </c>
      <c r="C30" s="61" t="s">
        <v>42</v>
      </c>
      <c r="N30" s="6"/>
    </row>
    <row r="31" spans="1:14" x14ac:dyDescent="0.3">
      <c r="A31" s="40"/>
      <c r="B31" s="43" t="s">
        <v>25</v>
      </c>
      <c r="C31" s="59" t="s">
        <v>43</v>
      </c>
      <c r="N31" s="6"/>
    </row>
    <row r="32" spans="1:14" x14ac:dyDescent="0.3">
      <c r="A32" s="40"/>
      <c r="B32" s="43" t="s">
        <v>27</v>
      </c>
      <c r="C32" s="59" t="s">
        <v>44</v>
      </c>
      <c r="N32" s="6"/>
    </row>
    <row r="33" spans="1:14" x14ac:dyDescent="0.3">
      <c r="A33" s="40"/>
      <c r="B33" s="43" t="s">
        <v>29</v>
      </c>
      <c r="C33" s="10"/>
      <c r="D33" s="7" t="s">
        <v>361</v>
      </c>
      <c r="E33" s="7">
        <v>8500000</v>
      </c>
      <c r="F33" s="7">
        <v>6800000</v>
      </c>
      <c r="G33" s="7">
        <v>20000000</v>
      </c>
      <c r="H33" s="7" t="s">
        <v>361</v>
      </c>
      <c r="I33" s="7" t="s">
        <v>361</v>
      </c>
      <c r="J33" s="7">
        <v>5000000</v>
      </c>
      <c r="K33" s="7">
        <v>5700000</v>
      </c>
      <c r="L33" s="7">
        <v>37000000</v>
      </c>
      <c r="M33" s="7" t="s">
        <v>361</v>
      </c>
      <c r="N33" s="38">
        <v>83000000</v>
      </c>
    </row>
    <row r="34" spans="1:14" x14ac:dyDescent="0.3">
      <c r="A34" s="40"/>
      <c r="B34" s="43" t="s">
        <v>39</v>
      </c>
      <c r="C34" s="10"/>
      <c r="D34" s="7" t="s">
        <v>361</v>
      </c>
      <c r="E34" s="7">
        <v>538013</v>
      </c>
      <c r="F34" s="7">
        <v>430410</v>
      </c>
      <c r="G34" s="7">
        <v>1265913</v>
      </c>
      <c r="H34" s="7" t="s">
        <v>361</v>
      </c>
      <c r="I34" s="7" t="s">
        <v>361</v>
      </c>
      <c r="J34" s="7">
        <v>316478</v>
      </c>
      <c r="K34" s="7">
        <v>360785</v>
      </c>
      <c r="L34" s="7">
        <v>2341939</v>
      </c>
      <c r="M34" s="7" t="s">
        <v>361</v>
      </c>
      <c r="N34" s="38">
        <v>5253538</v>
      </c>
    </row>
    <row r="35" spans="1:14" x14ac:dyDescent="0.3">
      <c r="A35" s="40"/>
      <c r="B35" s="43" t="s">
        <v>31</v>
      </c>
      <c r="C35" s="10"/>
      <c r="D35" s="7" t="s">
        <v>361</v>
      </c>
      <c r="E35" s="7">
        <v>962130</v>
      </c>
      <c r="F35" s="7">
        <v>769249</v>
      </c>
      <c r="G35" s="7">
        <v>2264361</v>
      </c>
      <c r="H35" s="7" t="s">
        <v>361</v>
      </c>
      <c r="I35" s="7" t="s">
        <v>361</v>
      </c>
      <c r="J35" s="7">
        <v>566090</v>
      </c>
      <c r="K35" s="7">
        <v>644845</v>
      </c>
      <c r="L35" s="7">
        <v>4054491</v>
      </c>
      <c r="M35" s="7" t="s">
        <v>361</v>
      </c>
      <c r="N35" s="38">
        <v>9261166</v>
      </c>
    </row>
    <row r="36" spans="1:14" x14ac:dyDescent="0.3">
      <c r="A36" s="40"/>
      <c r="B36" s="43" t="s">
        <v>32</v>
      </c>
      <c r="C36" s="59"/>
      <c r="D36" s="9" t="s">
        <v>361</v>
      </c>
      <c r="E36" s="9">
        <v>6.4000000000000001E-2</v>
      </c>
      <c r="F36" s="9">
        <v>6.4000000000000001E-2</v>
      </c>
      <c r="G36" s="9">
        <v>6.4000000000000001E-2</v>
      </c>
      <c r="H36" s="9" t="s">
        <v>361</v>
      </c>
      <c r="I36" s="9" t="s">
        <v>361</v>
      </c>
      <c r="J36" s="9">
        <v>6.4000000000000001E-2</v>
      </c>
      <c r="K36" s="9">
        <v>6.4000000000000001E-2</v>
      </c>
      <c r="L36" s="9">
        <v>6.5000000000000002E-2</v>
      </c>
      <c r="M36" s="9" t="s">
        <v>361</v>
      </c>
      <c r="N36" s="6"/>
    </row>
    <row r="37" spans="1:14" x14ac:dyDescent="0.3">
      <c r="A37" s="40"/>
      <c r="B37" s="43"/>
      <c r="C37" s="57"/>
      <c r="D37" s="12"/>
      <c r="E37" s="12"/>
      <c r="F37" s="12"/>
      <c r="G37" s="12"/>
      <c r="H37" s="12"/>
      <c r="I37" s="12"/>
      <c r="J37" s="12"/>
      <c r="K37" s="12"/>
      <c r="L37" s="12"/>
      <c r="N37" s="6"/>
    </row>
    <row r="38" spans="1:14" ht="27" x14ac:dyDescent="0.3">
      <c r="A38" s="42">
        <f>A27+1</f>
        <v>4</v>
      </c>
      <c r="B38" s="41" t="s">
        <v>15</v>
      </c>
      <c r="C38" s="60" t="s">
        <v>45</v>
      </c>
      <c r="D38" s="12"/>
      <c r="E38" s="12"/>
      <c r="F38" s="12"/>
      <c r="G38" s="12"/>
      <c r="H38" s="12"/>
      <c r="I38" s="12"/>
      <c r="J38" s="12"/>
      <c r="K38" s="12"/>
      <c r="L38" s="12"/>
      <c r="N38" s="6"/>
    </row>
    <row r="39" spans="1:14" x14ac:dyDescent="0.3">
      <c r="A39" s="42"/>
      <c r="B39" s="41" t="s">
        <v>17</v>
      </c>
      <c r="C39" s="59" t="s">
        <v>46</v>
      </c>
      <c r="N39" s="6"/>
    </row>
    <row r="40" spans="1:14" x14ac:dyDescent="0.3">
      <c r="A40" s="40"/>
      <c r="B40" s="43" t="s">
        <v>20</v>
      </c>
      <c r="C40" s="59">
        <v>2019</v>
      </c>
      <c r="D40" s="12"/>
      <c r="E40" s="12"/>
      <c r="F40" s="12"/>
      <c r="G40" s="12"/>
      <c r="H40" s="12"/>
      <c r="I40" s="12"/>
      <c r="J40" s="12"/>
      <c r="K40" s="12"/>
      <c r="L40" s="12"/>
      <c r="M40" s="12"/>
    </row>
    <row r="41" spans="1:14" ht="27.5" x14ac:dyDescent="0.3">
      <c r="A41" s="40"/>
      <c r="B41" s="43" t="s">
        <v>22</v>
      </c>
      <c r="C41" s="61" t="s">
        <v>47</v>
      </c>
      <c r="D41" s="12"/>
      <c r="E41" s="12"/>
      <c r="F41" s="12"/>
      <c r="G41" s="12"/>
      <c r="H41" s="12"/>
      <c r="I41" s="12"/>
      <c r="J41" s="12"/>
      <c r="K41" s="12"/>
      <c r="L41" s="12"/>
      <c r="M41" s="12"/>
    </row>
    <row r="42" spans="1:14" x14ac:dyDescent="0.3">
      <c r="A42" s="40"/>
      <c r="B42" s="43" t="s">
        <v>25</v>
      </c>
      <c r="C42" s="59" t="s">
        <v>48</v>
      </c>
      <c r="D42" s="12"/>
      <c r="E42" s="12"/>
      <c r="F42" s="12"/>
      <c r="G42" s="12"/>
      <c r="H42" s="12"/>
      <c r="I42" s="12"/>
      <c r="J42" s="12"/>
      <c r="K42" s="12"/>
      <c r="L42" s="12"/>
      <c r="M42" s="12"/>
    </row>
    <row r="43" spans="1:14" x14ac:dyDescent="0.3">
      <c r="A43" s="40"/>
      <c r="B43" s="43" t="s">
        <v>27</v>
      </c>
      <c r="C43" s="59" t="s">
        <v>49</v>
      </c>
      <c r="D43" s="7"/>
      <c r="E43" s="12"/>
      <c r="F43" s="12"/>
      <c r="G43" s="12"/>
      <c r="H43" s="12"/>
      <c r="I43" s="12"/>
      <c r="J43" s="12"/>
      <c r="K43" s="12"/>
      <c r="L43" s="12"/>
      <c r="M43" s="12"/>
    </row>
    <row r="44" spans="1:14" x14ac:dyDescent="0.3">
      <c r="A44" s="40"/>
      <c r="B44" s="43" t="s">
        <v>29</v>
      </c>
      <c r="C44" s="10"/>
      <c r="D44" s="7">
        <v>17714655</v>
      </c>
      <c r="E44" s="7">
        <v>5438710</v>
      </c>
      <c r="F44" s="7">
        <v>4273272</v>
      </c>
      <c r="G44" s="7">
        <v>12586729</v>
      </c>
      <c r="H44" s="7" t="s">
        <v>361</v>
      </c>
      <c r="I44" s="7" t="s">
        <v>361</v>
      </c>
      <c r="J44" s="7">
        <v>3107834</v>
      </c>
      <c r="K44" s="7">
        <v>3496313</v>
      </c>
      <c r="L44" s="7" t="s">
        <v>361</v>
      </c>
      <c r="M44" s="7" t="s">
        <v>361</v>
      </c>
      <c r="N44" s="38">
        <v>46617513</v>
      </c>
    </row>
    <row r="45" spans="1:14" x14ac:dyDescent="0.3">
      <c r="A45" s="40"/>
      <c r="B45" s="43" t="s">
        <v>39</v>
      </c>
      <c r="C45" s="10"/>
      <c r="D45" s="7">
        <v>0</v>
      </c>
      <c r="E45" s="7">
        <v>0</v>
      </c>
      <c r="F45" s="7">
        <v>0</v>
      </c>
      <c r="G45" s="7">
        <v>0</v>
      </c>
      <c r="H45" s="7" t="s">
        <v>361</v>
      </c>
      <c r="I45" s="7" t="s">
        <v>361</v>
      </c>
      <c r="J45" s="7">
        <v>0</v>
      </c>
      <c r="K45" s="7">
        <v>0</v>
      </c>
      <c r="L45" s="7" t="s">
        <v>361</v>
      </c>
      <c r="M45" s="7" t="s">
        <v>361</v>
      </c>
      <c r="N45" s="38">
        <v>0</v>
      </c>
    </row>
    <row r="46" spans="1:14" x14ac:dyDescent="0.3">
      <c r="A46" s="40"/>
      <c r="B46" s="43" t="s">
        <v>31</v>
      </c>
      <c r="C46" s="10"/>
      <c r="D46" s="7">
        <v>268858</v>
      </c>
      <c r="E46" s="7">
        <v>82544</v>
      </c>
      <c r="F46" s="7">
        <v>64856</v>
      </c>
      <c r="G46" s="7">
        <v>191031</v>
      </c>
      <c r="H46" s="7" t="s">
        <v>361</v>
      </c>
      <c r="I46" s="7" t="s">
        <v>361</v>
      </c>
      <c r="J46" s="7">
        <v>47168</v>
      </c>
      <c r="K46" s="7">
        <v>53064</v>
      </c>
      <c r="L46" s="7" t="s">
        <v>361</v>
      </c>
      <c r="M46" s="7" t="s">
        <v>361</v>
      </c>
      <c r="N46" s="38">
        <v>707521</v>
      </c>
    </row>
    <row r="47" spans="1:14" x14ac:dyDescent="0.3">
      <c r="A47" s="40"/>
      <c r="B47" s="43" t="s">
        <v>32</v>
      </c>
      <c r="C47" s="59"/>
      <c r="D47" s="9">
        <v>4.0000000000000001E-3</v>
      </c>
      <c r="E47" s="9">
        <v>4.0000000000000001E-3</v>
      </c>
      <c r="F47" s="9">
        <v>4.0000000000000001E-3</v>
      </c>
      <c r="G47" s="9">
        <v>4.0000000000000001E-3</v>
      </c>
      <c r="H47" s="9" t="s">
        <v>361</v>
      </c>
      <c r="I47" s="9" t="s">
        <v>361</v>
      </c>
      <c r="J47" s="9">
        <v>4.0000000000000001E-3</v>
      </c>
      <c r="K47" s="9">
        <v>4.0000000000000001E-3</v>
      </c>
      <c r="L47" s="9" t="s">
        <v>361</v>
      </c>
      <c r="M47" s="9" t="s">
        <v>361</v>
      </c>
      <c r="N47" s="6"/>
    </row>
    <row r="48" spans="1:14" x14ac:dyDescent="0.3">
      <c r="A48" s="40"/>
      <c r="B48" s="43"/>
      <c r="C48" s="59"/>
      <c r="D48" s="12"/>
      <c r="E48" s="12"/>
      <c r="F48" s="12"/>
      <c r="G48" s="12"/>
      <c r="H48" s="12"/>
      <c r="I48" s="12"/>
      <c r="J48" s="12"/>
      <c r="K48" s="12"/>
      <c r="L48" s="12"/>
      <c r="N48" s="6"/>
    </row>
    <row r="49" spans="1:14" ht="15" customHeight="1" x14ac:dyDescent="0.3">
      <c r="A49" s="42">
        <f>A38+1</f>
        <v>5</v>
      </c>
      <c r="B49" s="43" t="s">
        <v>15</v>
      </c>
      <c r="C49" s="60" t="s">
        <v>50</v>
      </c>
      <c r="N49" s="6"/>
    </row>
    <row r="50" spans="1:14" x14ac:dyDescent="0.3">
      <c r="A50" s="42"/>
      <c r="B50" s="41" t="s">
        <v>17</v>
      </c>
      <c r="C50" s="59" t="s">
        <v>51</v>
      </c>
      <c r="N50" s="6"/>
    </row>
    <row r="51" spans="1:14" ht="15" customHeight="1" x14ac:dyDescent="0.3">
      <c r="A51" s="40"/>
      <c r="B51" s="43" t="s">
        <v>20</v>
      </c>
      <c r="C51" s="59">
        <v>2020</v>
      </c>
      <c r="N51" s="6"/>
    </row>
    <row r="52" spans="1:14" ht="41" x14ac:dyDescent="0.3">
      <c r="A52" s="40"/>
      <c r="B52" s="43" t="s">
        <v>22</v>
      </c>
      <c r="C52" s="61" t="s">
        <v>52</v>
      </c>
      <c r="N52" s="6"/>
    </row>
    <row r="53" spans="1:14" ht="15" customHeight="1" x14ac:dyDescent="0.3">
      <c r="A53" s="40"/>
      <c r="B53" s="43" t="s">
        <v>25</v>
      </c>
      <c r="C53" s="59" t="s">
        <v>53</v>
      </c>
      <c r="N53" s="6"/>
    </row>
    <row r="54" spans="1:14" ht="15" customHeight="1" x14ac:dyDescent="0.3">
      <c r="A54" s="40"/>
      <c r="B54" s="43" t="s">
        <v>27</v>
      </c>
      <c r="C54" s="59" t="s">
        <v>44</v>
      </c>
      <c r="D54" s="12"/>
      <c r="E54" s="12"/>
      <c r="F54" s="12"/>
      <c r="G54" s="12"/>
      <c r="H54" s="12"/>
      <c r="I54" s="12"/>
      <c r="J54" s="12"/>
      <c r="K54" s="12"/>
      <c r="L54" s="12"/>
      <c r="M54" s="12"/>
    </row>
    <row r="55" spans="1:14" ht="15" customHeight="1" x14ac:dyDescent="0.3">
      <c r="A55" s="40"/>
      <c r="B55" s="43" t="s">
        <v>29</v>
      </c>
      <c r="C55" s="10"/>
      <c r="D55" s="7">
        <v>35268000</v>
      </c>
      <c r="E55" s="7">
        <v>46750000</v>
      </c>
      <c r="F55" s="7">
        <v>37515000</v>
      </c>
      <c r="G55" s="7">
        <v>122942000</v>
      </c>
      <c r="H55" s="7" t="s">
        <v>361</v>
      </c>
      <c r="I55" s="7" t="s">
        <v>361</v>
      </c>
      <c r="J55" s="7">
        <v>29530000</v>
      </c>
      <c r="K55" s="7">
        <v>31385000</v>
      </c>
      <c r="L55" s="7" t="s">
        <v>361</v>
      </c>
      <c r="M55" s="7" t="s">
        <v>361</v>
      </c>
      <c r="N55" s="38">
        <v>303390000</v>
      </c>
    </row>
    <row r="56" spans="1:14" ht="15" customHeight="1" x14ac:dyDescent="0.3">
      <c r="A56" s="40"/>
      <c r="B56" s="43" t="s">
        <v>39</v>
      </c>
      <c r="C56" s="10"/>
      <c r="D56" s="7">
        <v>5044399</v>
      </c>
      <c r="E56" s="7">
        <v>6686677</v>
      </c>
      <c r="F56" s="7">
        <v>5365793</v>
      </c>
      <c r="G56" s="7">
        <v>17584439</v>
      </c>
      <c r="H56" s="7" t="s">
        <v>361</v>
      </c>
      <c r="I56" s="7" t="s">
        <v>361</v>
      </c>
      <c r="J56" s="7">
        <v>4223695</v>
      </c>
      <c r="K56" s="7">
        <v>4489016</v>
      </c>
      <c r="L56" s="7" t="s">
        <v>361</v>
      </c>
      <c r="M56" s="7" t="s">
        <v>361</v>
      </c>
      <c r="N56" s="38">
        <v>43394019</v>
      </c>
    </row>
    <row r="57" spans="1:14" x14ac:dyDescent="0.3">
      <c r="A57" s="40"/>
      <c r="B57" s="43" t="s">
        <v>31</v>
      </c>
      <c r="C57" s="10"/>
      <c r="D57" s="7">
        <v>4333843</v>
      </c>
      <c r="E57" s="7">
        <v>5744788</v>
      </c>
      <c r="F57" s="7">
        <v>4609959</v>
      </c>
      <c r="G57" s="7">
        <v>15107510</v>
      </c>
      <c r="H57" s="7" t="s">
        <v>361</v>
      </c>
      <c r="I57" s="7" t="s">
        <v>361</v>
      </c>
      <c r="J57" s="7">
        <v>3628743</v>
      </c>
      <c r="K57" s="7">
        <v>3856690</v>
      </c>
      <c r="L57" s="7" t="s">
        <v>361</v>
      </c>
      <c r="M57" s="7" t="s">
        <v>361</v>
      </c>
      <c r="N57" s="38">
        <v>37281533</v>
      </c>
    </row>
    <row r="58" spans="1:14" x14ac:dyDescent="0.3">
      <c r="A58" s="40"/>
      <c r="B58" s="43" t="s">
        <v>32</v>
      </c>
      <c r="C58" s="10"/>
      <c r="D58" s="9">
        <v>0.10199999999999999</v>
      </c>
      <c r="E58" s="9">
        <v>0.10199999999999999</v>
      </c>
      <c r="F58" s="9">
        <v>0.10199999999999999</v>
      </c>
      <c r="G58" s="9">
        <v>0.10199999999999999</v>
      </c>
      <c r="H58" s="9" t="s">
        <v>361</v>
      </c>
      <c r="I58" s="9" t="s">
        <v>361</v>
      </c>
      <c r="J58" s="9">
        <v>0.10199999999999999</v>
      </c>
      <c r="K58" s="9">
        <v>0.10199999999999999</v>
      </c>
      <c r="L58" s="9" t="s">
        <v>361</v>
      </c>
      <c r="M58" s="9" t="s">
        <v>361</v>
      </c>
    </row>
    <row r="59" spans="1:14" ht="14.5" x14ac:dyDescent="0.35">
      <c r="A59" s="40"/>
      <c r="B59" s="43"/>
      <c r="C59" s="63"/>
      <c r="N59" s="6"/>
    </row>
    <row r="60" spans="1:14" x14ac:dyDescent="0.3">
      <c r="A60" s="42">
        <f>A49+1</f>
        <v>6</v>
      </c>
      <c r="B60" s="43" t="s">
        <v>15</v>
      </c>
      <c r="C60" s="60" t="s">
        <v>54</v>
      </c>
      <c r="N60" s="6"/>
    </row>
    <row r="61" spans="1:14" x14ac:dyDescent="0.3">
      <c r="A61" s="42"/>
      <c r="B61" s="41" t="s">
        <v>17</v>
      </c>
      <c r="C61" s="59" t="s">
        <v>55</v>
      </c>
      <c r="N61" s="6"/>
    </row>
    <row r="62" spans="1:14" x14ac:dyDescent="0.3">
      <c r="A62" s="40"/>
      <c r="B62" s="43" t="s">
        <v>20</v>
      </c>
      <c r="C62" s="59">
        <v>2020</v>
      </c>
      <c r="N62" s="6"/>
    </row>
    <row r="63" spans="1:14" ht="27.5" x14ac:dyDescent="0.3">
      <c r="A63" s="40"/>
      <c r="B63" s="43" t="s">
        <v>22</v>
      </c>
      <c r="C63" s="61" t="s">
        <v>56</v>
      </c>
      <c r="N63" s="6"/>
    </row>
    <row r="64" spans="1:14" x14ac:dyDescent="0.3">
      <c r="A64" s="40"/>
      <c r="B64" s="43" t="s">
        <v>25</v>
      </c>
      <c r="C64" s="10" t="s">
        <v>26</v>
      </c>
      <c r="N64" s="6"/>
    </row>
    <row r="65" spans="1:14" x14ac:dyDescent="0.3">
      <c r="A65" s="40"/>
      <c r="B65" s="43" t="s">
        <v>27</v>
      </c>
      <c r="C65" s="59" t="s">
        <v>44</v>
      </c>
      <c r="N65" s="6"/>
    </row>
    <row r="66" spans="1:14" x14ac:dyDescent="0.3">
      <c r="A66" s="40"/>
      <c r="B66" s="43" t="s">
        <v>29</v>
      </c>
      <c r="C66" s="10"/>
      <c r="D66" s="7" t="s">
        <v>361</v>
      </c>
      <c r="E66" s="7">
        <v>125000000</v>
      </c>
      <c r="F66" s="7">
        <v>20000000</v>
      </c>
      <c r="G66" s="7">
        <v>155000000</v>
      </c>
      <c r="H66" s="7" t="s">
        <v>361</v>
      </c>
      <c r="I66" s="7" t="s">
        <v>361</v>
      </c>
      <c r="J66" s="7">
        <v>65000000</v>
      </c>
      <c r="K66" s="7">
        <v>20000000</v>
      </c>
      <c r="L66" s="7" t="s">
        <v>361</v>
      </c>
      <c r="M66" s="7">
        <v>40000000</v>
      </c>
      <c r="N66" s="39">
        <v>425000000</v>
      </c>
    </row>
    <row r="67" spans="1:14" x14ac:dyDescent="0.3">
      <c r="A67" s="40"/>
      <c r="B67" s="43" t="s">
        <v>39</v>
      </c>
      <c r="C67" s="10"/>
      <c r="D67" s="7" t="s">
        <v>361</v>
      </c>
      <c r="E67" s="7">
        <v>26892180</v>
      </c>
      <c r="F67" s="7">
        <v>4302754</v>
      </c>
      <c r="G67" s="7">
        <v>33346284</v>
      </c>
      <c r="H67" s="7" t="s">
        <v>361</v>
      </c>
      <c r="I67" s="7" t="s">
        <v>361</v>
      </c>
      <c r="J67" s="7">
        <v>13983929</v>
      </c>
      <c r="K67" s="7">
        <v>4302754</v>
      </c>
      <c r="L67" s="7" t="s">
        <v>361</v>
      </c>
      <c r="M67" s="7">
        <v>8605499</v>
      </c>
      <c r="N67" s="39">
        <v>91433400</v>
      </c>
    </row>
    <row r="68" spans="1:14" x14ac:dyDescent="0.3">
      <c r="A68" s="40"/>
      <c r="B68" s="43" t="s">
        <v>31</v>
      </c>
      <c r="C68" s="10"/>
      <c r="D68" s="7" t="s">
        <v>361</v>
      </c>
      <c r="E68" s="7">
        <v>10992527</v>
      </c>
      <c r="F68" s="7">
        <v>1758803</v>
      </c>
      <c r="G68" s="7">
        <v>13630305</v>
      </c>
      <c r="H68" s="7" t="s">
        <v>361</v>
      </c>
      <c r="I68" s="7" t="s">
        <v>361</v>
      </c>
      <c r="J68" s="7">
        <v>5715933</v>
      </c>
      <c r="K68" s="7">
        <v>1758803</v>
      </c>
      <c r="L68" s="7" t="s">
        <v>361</v>
      </c>
      <c r="M68" s="7">
        <v>3517607</v>
      </c>
      <c r="N68" s="38">
        <v>37373978</v>
      </c>
    </row>
    <row r="69" spans="1:14" ht="13.5" x14ac:dyDescent="0.25">
      <c r="A69" s="40"/>
      <c r="B69" s="43" t="s">
        <v>32</v>
      </c>
      <c r="C69" s="10"/>
      <c r="D69" s="53" t="s">
        <v>361</v>
      </c>
      <c r="E69" s="53">
        <v>6.3E-2</v>
      </c>
      <c r="F69" s="53">
        <v>6.3E-2</v>
      </c>
      <c r="G69" s="53">
        <v>6.3E-2</v>
      </c>
      <c r="H69" s="53" t="s">
        <v>361</v>
      </c>
      <c r="I69" s="53" t="s">
        <v>361</v>
      </c>
      <c r="J69" s="53">
        <v>6.3E-2</v>
      </c>
      <c r="K69" s="53">
        <v>6.3E-2</v>
      </c>
      <c r="L69" s="53" t="s">
        <v>361</v>
      </c>
      <c r="M69" s="53">
        <v>6.3E-2</v>
      </c>
      <c r="N69" s="11"/>
    </row>
    <row r="70" spans="1:14" ht="13.5" x14ac:dyDescent="0.25">
      <c r="A70" s="40"/>
      <c r="B70" s="43"/>
      <c r="C70" s="10"/>
      <c r="D70" s="11"/>
      <c r="E70" s="11"/>
      <c r="F70" s="11"/>
      <c r="G70" s="11"/>
      <c r="H70" s="11"/>
      <c r="I70" s="11"/>
      <c r="J70" s="11"/>
      <c r="K70" s="11"/>
      <c r="L70" s="11"/>
      <c r="M70" s="11"/>
      <c r="N70" s="11"/>
    </row>
    <row r="71" spans="1:14" x14ac:dyDescent="0.3">
      <c r="A71" s="42">
        <f>A60+1</f>
        <v>7</v>
      </c>
      <c r="B71" s="43" t="s">
        <v>15</v>
      </c>
      <c r="C71" s="60" t="s">
        <v>58</v>
      </c>
      <c r="N71" s="6"/>
    </row>
    <row r="72" spans="1:14" x14ac:dyDescent="0.3">
      <c r="A72" s="42"/>
      <c r="B72" s="41" t="s">
        <v>17</v>
      </c>
      <c r="C72" s="59" t="s">
        <v>59</v>
      </c>
      <c r="N72" s="6"/>
    </row>
    <row r="73" spans="1:14" x14ac:dyDescent="0.3">
      <c r="A73" s="40"/>
      <c r="B73" s="43" t="s">
        <v>20</v>
      </c>
      <c r="C73" s="59">
        <v>2020</v>
      </c>
      <c r="N73" s="6"/>
    </row>
    <row r="74" spans="1:14" ht="41" x14ac:dyDescent="0.3">
      <c r="A74" s="40"/>
      <c r="B74" s="43" t="s">
        <v>22</v>
      </c>
      <c r="C74" s="61" t="s">
        <v>60</v>
      </c>
      <c r="N74" s="6"/>
    </row>
    <row r="75" spans="1:14" x14ac:dyDescent="0.3">
      <c r="A75" s="40"/>
      <c r="B75" s="43" t="s">
        <v>25</v>
      </c>
      <c r="C75" s="61" t="s">
        <v>26</v>
      </c>
      <c r="N75" s="6"/>
    </row>
    <row r="76" spans="1:14" x14ac:dyDescent="0.3">
      <c r="A76" s="40"/>
      <c r="B76" s="43" t="s">
        <v>27</v>
      </c>
      <c r="C76" s="59" t="s">
        <v>44</v>
      </c>
      <c r="D76" s="12"/>
      <c r="E76" s="12"/>
      <c r="F76" s="12"/>
      <c r="G76" s="12"/>
      <c r="H76" s="12"/>
      <c r="I76" s="12"/>
      <c r="J76" s="12"/>
      <c r="K76" s="12"/>
      <c r="L76" s="12"/>
      <c r="M76" s="12"/>
    </row>
    <row r="77" spans="1:14" x14ac:dyDescent="0.3">
      <c r="A77" s="40"/>
      <c r="B77" s="43" t="s">
        <v>29</v>
      </c>
      <c r="C77" s="10"/>
      <c r="D77" s="7">
        <v>120000000</v>
      </c>
      <c r="E77" s="7">
        <v>125000000</v>
      </c>
      <c r="F77" s="7">
        <v>60000000</v>
      </c>
      <c r="G77" s="7">
        <v>155000000</v>
      </c>
      <c r="H77" s="7" t="s">
        <v>361</v>
      </c>
      <c r="I77" s="7" t="s">
        <v>361</v>
      </c>
      <c r="J77" s="7">
        <v>65000000</v>
      </c>
      <c r="K77" s="7">
        <v>20000000</v>
      </c>
      <c r="L77" s="7" t="s">
        <v>361</v>
      </c>
      <c r="M77" s="7">
        <v>40000000</v>
      </c>
      <c r="N77" s="38">
        <v>585000000</v>
      </c>
    </row>
    <row r="78" spans="1:14" x14ac:dyDescent="0.3">
      <c r="A78" s="40"/>
      <c r="B78" s="43" t="s">
        <v>39</v>
      </c>
      <c r="C78" s="10"/>
      <c r="D78" s="7">
        <v>37652405</v>
      </c>
      <c r="E78" s="7">
        <v>39188385</v>
      </c>
      <c r="F78" s="7">
        <v>18810424</v>
      </c>
      <c r="G78" s="7">
        <v>48593576</v>
      </c>
      <c r="H78" s="7" t="s">
        <v>361</v>
      </c>
      <c r="I78" s="7" t="s">
        <v>361</v>
      </c>
      <c r="J78" s="7">
        <v>20388551</v>
      </c>
      <c r="K78" s="7">
        <v>6270145</v>
      </c>
      <c r="L78" s="7" t="s">
        <v>361</v>
      </c>
      <c r="M78" s="7">
        <v>12540288</v>
      </c>
      <c r="N78" s="38">
        <v>183443774</v>
      </c>
    </row>
    <row r="79" spans="1:14" x14ac:dyDescent="0.3">
      <c r="A79" s="40"/>
      <c r="B79" s="43" t="s">
        <v>31</v>
      </c>
      <c r="C79" s="10"/>
      <c r="D79" s="7">
        <v>7478311</v>
      </c>
      <c r="E79" s="7">
        <v>7846726</v>
      </c>
      <c r="F79" s="7">
        <v>3766433</v>
      </c>
      <c r="G79" s="7">
        <v>9660560</v>
      </c>
      <c r="H79" s="7" t="s">
        <v>361</v>
      </c>
      <c r="I79" s="7" t="s">
        <v>361</v>
      </c>
      <c r="J79" s="7">
        <v>4050751</v>
      </c>
      <c r="K79" s="7">
        <v>1255481</v>
      </c>
      <c r="L79" s="7" t="s">
        <v>361</v>
      </c>
      <c r="M79" s="7">
        <v>2510950</v>
      </c>
      <c r="N79" s="38">
        <v>36569212</v>
      </c>
    </row>
    <row r="80" spans="1:14" x14ac:dyDescent="0.3">
      <c r="A80" s="40"/>
      <c r="B80" s="43" t="s">
        <v>32</v>
      </c>
      <c r="C80" s="10"/>
      <c r="D80" s="53">
        <v>6.9000000000000006E-2</v>
      </c>
      <c r="E80" s="53">
        <v>6.8000000000000005E-2</v>
      </c>
      <c r="F80" s="53">
        <v>6.8000000000000005E-2</v>
      </c>
      <c r="G80" s="53">
        <v>6.8000000000000005E-2</v>
      </c>
      <c r="H80" s="53" t="s">
        <v>361</v>
      </c>
      <c r="I80" s="53" t="s">
        <v>361</v>
      </c>
      <c r="J80" s="53">
        <v>6.8000000000000005E-2</v>
      </c>
      <c r="K80" s="53">
        <v>6.8000000000000005E-2</v>
      </c>
      <c r="L80" s="53" t="s">
        <v>361</v>
      </c>
      <c r="M80" s="53">
        <v>6.8000000000000005E-2</v>
      </c>
      <c r="N80" s="6"/>
    </row>
    <row r="81" spans="1:18" x14ac:dyDescent="0.3">
      <c r="A81" s="40"/>
      <c r="B81" s="43"/>
      <c r="C81" s="10"/>
      <c r="N81" s="6"/>
    </row>
    <row r="82" spans="1:18" x14ac:dyDescent="0.3">
      <c r="A82" s="42">
        <f>A71+1</f>
        <v>8</v>
      </c>
      <c r="B82" s="43" t="s">
        <v>15</v>
      </c>
      <c r="C82" s="60" t="s">
        <v>61</v>
      </c>
      <c r="N82" s="6"/>
    </row>
    <row r="83" spans="1:18" x14ac:dyDescent="0.3">
      <c r="A83" s="42"/>
      <c r="B83" s="41" t="s">
        <v>17</v>
      </c>
      <c r="C83" s="59" t="s">
        <v>62</v>
      </c>
      <c r="N83" s="6"/>
    </row>
    <row r="84" spans="1:18" x14ac:dyDescent="0.3">
      <c r="A84" s="40"/>
      <c r="B84" s="43" t="s">
        <v>20</v>
      </c>
      <c r="C84" s="64">
        <v>2022</v>
      </c>
      <c r="N84" s="6"/>
    </row>
    <row r="85" spans="1:18" ht="41" x14ac:dyDescent="0.3">
      <c r="A85" s="40"/>
      <c r="B85" s="43" t="s">
        <v>22</v>
      </c>
      <c r="C85" s="65" t="s">
        <v>60</v>
      </c>
      <c r="N85" s="6"/>
    </row>
    <row r="86" spans="1:18" x14ac:dyDescent="0.3">
      <c r="A86" s="40"/>
      <c r="B86" s="43" t="s">
        <v>25</v>
      </c>
      <c r="C86" s="65" t="s">
        <v>26</v>
      </c>
      <c r="N86" s="6"/>
    </row>
    <row r="87" spans="1:18" x14ac:dyDescent="0.3">
      <c r="A87" s="40"/>
      <c r="B87" s="43" t="s">
        <v>27</v>
      </c>
      <c r="C87" s="64" t="s">
        <v>44</v>
      </c>
      <c r="D87" s="12"/>
      <c r="E87" s="12"/>
      <c r="F87" s="12"/>
      <c r="G87" s="12"/>
      <c r="H87" s="12"/>
      <c r="I87" s="12"/>
      <c r="J87" s="12"/>
      <c r="K87" s="12"/>
      <c r="L87" s="12"/>
      <c r="M87" s="12"/>
    </row>
    <row r="88" spans="1:18" x14ac:dyDescent="0.3">
      <c r="A88" s="40"/>
      <c r="B88" s="43" t="s">
        <v>29</v>
      </c>
      <c r="C88" s="10"/>
      <c r="D88" s="7">
        <v>55000000</v>
      </c>
      <c r="E88" s="7">
        <v>250000000</v>
      </c>
      <c r="F88" s="7">
        <v>50000000</v>
      </c>
      <c r="G88" s="7">
        <v>100000000</v>
      </c>
      <c r="H88" s="7">
        <v>80000000</v>
      </c>
      <c r="I88" s="7">
        <v>80000000</v>
      </c>
      <c r="J88" s="7">
        <v>20000000</v>
      </c>
      <c r="K88" s="7">
        <v>60000000</v>
      </c>
      <c r="L88" s="7" t="s">
        <v>361</v>
      </c>
      <c r="M88" s="7" t="s">
        <v>361</v>
      </c>
      <c r="N88" s="38">
        <v>695000000</v>
      </c>
    </row>
    <row r="89" spans="1:18" x14ac:dyDescent="0.3">
      <c r="A89" s="40"/>
      <c r="B89" s="43" t="s">
        <v>39</v>
      </c>
      <c r="C89" s="10"/>
      <c r="D89" s="7">
        <v>35969612</v>
      </c>
      <c r="E89" s="7">
        <v>163498231</v>
      </c>
      <c r="F89" s="7">
        <v>32699637</v>
      </c>
      <c r="G89" s="7">
        <v>65399292</v>
      </c>
      <c r="H89" s="7">
        <v>52319426</v>
      </c>
      <c r="I89" s="7">
        <v>52319426</v>
      </c>
      <c r="J89" s="7">
        <v>13079866</v>
      </c>
      <c r="K89" s="7">
        <v>39239580</v>
      </c>
      <c r="L89" s="7" t="s">
        <v>361</v>
      </c>
      <c r="M89" s="7" t="s">
        <v>361</v>
      </c>
      <c r="N89" s="38">
        <v>454525070</v>
      </c>
    </row>
    <row r="90" spans="1:18" x14ac:dyDescent="0.3">
      <c r="A90" s="40"/>
      <c r="B90" s="43" t="s">
        <v>31</v>
      </c>
      <c r="C90" s="10"/>
      <c r="D90" s="7">
        <v>384598</v>
      </c>
      <c r="E90" s="7">
        <v>1748170</v>
      </c>
      <c r="F90" s="7">
        <v>349635</v>
      </c>
      <c r="G90" s="7">
        <v>699270</v>
      </c>
      <c r="H90" s="7">
        <v>558817</v>
      </c>
      <c r="I90" s="7">
        <v>559416</v>
      </c>
      <c r="J90" s="7">
        <v>139855</v>
      </c>
      <c r="K90" s="7">
        <v>419563</v>
      </c>
      <c r="L90" s="7" t="s">
        <v>361</v>
      </c>
      <c r="M90" s="7" t="s">
        <v>361</v>
      </c>
      <c r="N90" s="38">
        <v>4859324</v>
      </c>
    </row>
    <row r="91" spans="1:18" x14ac:dyDescent="0.3">
      <c r="A91" s="40"/>
      <c r="B91" s="43" t="s">
        <v>32</v>
      </c>
      <c r="C91" s="10"/>
      <c r="D91" s="16" t="s">
        <v>57</v>
      </c>
      <c r="E91" s="16" t="s">
        <v>57</v>
      </c>
      <c r="F91" s="16" t="s">
        <v>57</v>
      </c>
      <c r="G91" s="16" t="s">
        <v>57</v>
      </c>
      <c r="H91" s="7"/>
      <c r="I91" s="7"/>
      <c r="J91" s="16" t="s">
        <v>57</v>
      </c>
      <c r="K91" s="16" t="s">
        <v>57</v>
      </c>
      <c r="L91" s="17"/>
      <c r="M91" s="16" t="s">
        <v>57</v>
      </c>
      <c r="N91" s="6"/>
    </row>
    <row r="92" spans="1:18" x14ac:dyDescent="0.3">
      <c r="A92" s="40"/>
      <c r="B92" s="43"/>
      <c r="C92" s="10"/>
      <c r="N92" s="6"/>
    </row>
    <row r="93" spans="1:18" x14ac:dyDescent="0.3">
      <c r="A93" s="40"/>
      <c r="B93" s="5" t="s">
        <v>63</v>
      </c>
      <c r="C93" s="59"/>
      <c r="N93" s="6"/>
      <c r="P93" s="29"/>
      <c r="Q93" s="29" t="s">
        <v>64</v>
      </c>
      <c r="R93" s="29"/>
    </row>
    <row r="94" spans="1:18" x14ac:dyDescent="0.3">
      <c r="A94" s="42">
        <v>1</v>
      </c>
      <c r="B94" s="41" t="s">
        <v>15</v>
      </c>
      <c r="C94" s="60" t="s">
        <v>65</v>
      </c>
      <c r="N94" s="6"/>
      <c r="P94" s="29" t="s">
        <v>19</v>
      </c>
      <c r="Q94" s="30">
        <f>N100+N111+N122</f>
        <v>1205000001</v>
      </c>
      <c r="R94" s="29" t="b">
        <f>Q94='Pivot Table'!B9</f>
        <v>1</v>
      </c>
    </row>
    <row r="95" spans="1:18" x14ac:dyDescent="0.3">
      <c r="A95" s="42"/>
      <c r="B95" s="41" t="s">
        <v>17</v>
      </c>
      <c r="C95" s="59" t="s">
        <v>66</v>
      </c>
      <c r="N95" s="6"/>
      <c r="P95" s="29" t="s">
        <v>21</v>
      </c>
      <c r="Q95" s="30">
        <f>N101+N112+N123</f>
        <v>3579802</v>
      </c>
      <c r="R95" s="29" t="b">
        <f>Q95='Pivot Table'!C9</f>
        <v>1</v>
      </c>
    </row>
    <row r="96" spans="1:18" x14ac:dyDescent="0.3">
      <c r="A96" s="40"/>
      <c r="B96" s="43" t="s">
        <v>20</v>
      </c>
      <c r="C96" s="59" t="s">
        <v>67</v>
      </c>
      <c r="N96" s="6"/>
      <c r="P96" s="29" t="s">
        <v>24</v>
      </c>
      <c r="Q96" s="30">
        <f>N102+N113+N124</f>
        <v>105413486</v>
      </c>
      <c r="R96" s="29" t="b">
        <f>Q96='Pivot Table'!D9</f>
        <v>1</v>
      </c>
    </row>
    <row r="97" spans="1:14" x14ac:dyDescent="0.3">
      <c r="A97" s="40"/>
      <c r="B97" s="43" t="s">
        <v>22</v>
      </c>
      <c r="C97" s="61" t="s">
        <v>68</v>
      </c>
      <c r="N97" s="6"/>
    </row>
    <row r="98" spans="1:14" x14ac:dyDescent="0.3">
      <c r="A98" s="40"/>
      <c r="B98" s="43" t="s">
        <v>25</v>
      </c>
      <c r="C98" s="59" t="s">
        <v>69</v>
      </c>
      <c r="N98" s="6"/>
    </row>
    <row r="99" spans="1:14" x14ac:dyDescent="0.3">
      <c r="A99" s="40"/>
      <c r="B99" s="43" t="s">
        <v>27</v>
      </c>
      <c r="C99" s="59" t="s">
        <v>44</v>
      </c>
      <c r="N99" s="6"/>
    </row>
    <row r="100" spans="1:14" x14ac:dyDescent="0.3">
      <c r="A100" s="40"/>
      <c r="B100" s="43" t="s">
        <v>29</v>
      </c>
      <c r="C100" s="10"/>
      <c r="D100" s="7">
        <v>232998181</v>
      </c>
      <c r="E100" s="7" t="s">
        <v>361</v>
      </c>
      <c r="F100" s="7" t="s">
        <v>361</v>
      </c>
      <c r="G100" s="7" t="s">
        <v>361</v>
      </c>
      <c r="H100" s="7">
        <v>30997274</v>
      </c>
      <c r="I100" s="7" t="s">
        <v>361</v>
      </c>
      <c r="J100" s="7" t="s">
        <v>361</v>
      </c>
      <c r="K100" s="7">
        <v>52004546</v>
      </c>
      <c r="L100" s="7" t="s">
        <v>361</v>
      </c>
      <c r="M100" s="7">
        <v>75000000</v>
      </c>
      <c r="N100" s="38">
        <v>391000001</v>
      </c>
    </row>
    <row r="101" spans="1:14" x14ac:dyDescent="0.3">
      <c r="A101" s="40"/>
      <c r="B101" s="43" t="s">
        <v>39</v>
      </c>
      <c r="C101" s="10"/>
      <c r="D101" s="7">
        <v>0</v>
      </c>
      <c r="E101" s="7" t="s">
        <v>361</v>
      </c>
      <c r="F101" s="7" t="s">
        <v>361</v>
      </c>
      <c r="G101" s="7" t="s">
        <v>361</v>
      </c>
      <c r="H101" s="7">
        <v>0</v>
      </c>
      <c r="I101" s="7" t="s">
        <v>361</v>
      </c>
      <c r="J101" s="7" t="s">
        <v>361</v>
      </c>
      <c r="K101" s="7">
        <v>0</v>
      </c>
      <c r="L101" s="7" t="s">
        <v>361</v>
      </c>
      <c r="M101" s="7">
        <v>0</v>
      </c>
      <c r="N101" s="38">
        <v>0</v>
      </c>
    </row>
    <row r="102" spans="1:14" x14ac:dyDescent="0.3">
      <c r="A102" s="40"/>
      <c r="B102" s="43" t="s">
        <v>31</v>
      </c>
      <c r="C102" s="10"/>
      <c r="D102" s="7">
        <v>16903685</v>
      </c>
      <c r="E102" s="7" t="s">
        <v>361</v>
      </c>
      <c r="F102" s="7" t="s">
        <v>361</v>
      </c>
      <c r="G102" s="7" t="s">
        <v>361</v>
      </c>
      <c r="H102" s="7">
        <v>487176</v>
      </c>
      <c r="I102" s="7" t="s">
        <v>361</v>
      </c>
      <c r="J102" s="7" t="s">
        <v>361</v>
      </c>
      <c r="K102" s="7">
        <v>0</v>
      </c>
      <c r="L102" s="7" t="s">
        <v>361</v>
      </c>
      <c r="M102" s="7">
        <v>1634044</v>
      </c>
      <c r="N102" s="38">
        <v>19024905</v>
      </c>
    </row>
    <row r="103" spans="1:14" x14ac:dyDescent="0.3">
      <c r="A103" s="40"/>
      <c r="B103" s="43" t="s">
        <v>32</v>
      </c>
      <c r="C103" s="59"/>
      <c r="D103" s="9">
        <v>-3.6999999999999998E-2</v>
      </c>
      <c r="E103" s="9" t="s">
        <v>361</v>
      </c>
      <c r="F103" s="9" t="s">
        <v>361</v>
      </c>
      <c r="G103" s="9" t="s">
        <v>361</v>
      </c>
      <c r="H103" s="9">
        <v>-3.5999999999999997E-2</v>
      </c>
      <c r="I103" s="9" t="s">
        <v>361</v>
      </c>
      <c r="J103" s="9" t="s">
        <v>361</v>
      </c>
      <c r="K103" s="9">
        <v>-3.5999999999999997E-2</v>
      </c>
      <c r="L103" s="9" t="s">
        <v>361</v>
      </c>
      <c r="M103" s="9">
        <v>-5.2999999999999999E-2</v>
      </c>
      <c r="N103" s="6"/>
    </row>
    <row r="104" spans="1:14" x14ac:dyDescent="0.3">
      <c r="A104" s="40"/>
      <c r="B104" s="43"/>
      <c r="C104" s="59"/>
      <c r="D104" s="12"/>
      <c r="E104" s="12"/>
      <c r="F104" s="12"/>
      <c r="G104" s="12"/>
      <c r="H104" s="12"/>
      <c r="I104" s="12"/>
      <c r="J104" s="12"/>
      <c r="K104" s="12"/>
      <c r="L104" s="12"/>
      <c r="M104" s="12"/>
      <c r="N104" s="6"/>
    </row>
    <row r="105" spans="1:14" x14ac:dyDescent="0.3">
      <c r="A105" s="42">
        <f>A94+1</f>
        <v>2</v>
      </c>
      <c r="B105" s="41" t="s">
        <v>15</v>
      </c>
      <c r="C105" s="60" t="s">
        <v>70</v>
      </c>
      <c r="D105" s="12"/>
      <c r="E105" s="12"/>
      <c r="F105" s="12"/>
      <c r="G105" s="12"/>
      <c r="H105" s="12"/>
      <c r="I105" s="12"/>
      <c r="J105" s="12"/>
      <c r="K105" s="12"/>
      <c r="L105" s="12"/>
      <c r="M105" s="12"/>
      <c r="N105" s="6"/>
    </row>
    <row r="106" spans="1:14" x14ac:dyDescent="0.3">
      <c r="A106" s="42"/>
      <c r="B106" s="41" t="s">
        <v>17</v>
      </c>
      <c r="C106" s="59" t="s">
        <v>71</v>
      </c>
      <c r="N106" s="6"/>
    </row>
    <row r="107" spans="1:14" x14ac:dyDescent="0.3">
      <c r="A107" s="40"/>
      <c r="B107" s="43" t="s">
        <v>20</v>
      </c>
      <c r="C107" s="59" t="s">
        <v>67</v>
      </c>
      <c r="D107" s="12"/>
      <c r="E107" s="12"/>
      <c r="F107" s="12"/>
      <c r="G107" s="12"/>
      <c r="H107" s="12"/>
      <c r="I107" s="12"/>
      <c r="J107" s="12"/>
      <c r="K107" s="12"/>
      <c r="L107" s="12"/>
      <c r="M107" s="12"/>
      <c r="N107" s="6"/>
    </row>
    <row r="108" spans="1:14" x14ac:dyDescent="0.3">
      <c r="A108" s="40"/>
      <c r="B108" s="43" t="s">
        <v>22</v>
      </c>
      <c r="C108" s="61" t="s">
        <v>72</v>
      </c>
      <c r="D108" s="12"/>
      <c r="E108" s="12"/>
      <c r="F108" s="12"/>
      <c r="G108" s="12"/>
      <c r="H108" s="12"/>
      <c r="I108" s="12"/>
      <c r="J108" s="12"/>
      <c r="K108" s="12"/>
      <c r="L108" s="12"/>
      <c r="M108" s="12"/>
      <c r="N108" s="6"/>
    </row>
    <row r="109" spans="1:14" x14ac:dyDescent="0.3">
      <c r="A109" s="40"/>
      <c r="B109" s="43" t="s">
        <v>25</v>
      </c>
      <c r="C109" s="59" t="s">
        <v>69</v>
      </c>
      <c r="D109" s="12"/>
      <c r="E109" s="12"/>
      <c r="F109" s="12"/>
      <c r="G109" s="12"/>
      <c r="H109" s="12"/>
      <c r="I109" s="12"/>
      <c r="J109" s="12"/>
      <c r="K109" s="12"/>
      <c r="L109" s="12"/>
      <c r="M109" s="12"/>
      <c r="N109" s="6"/>
    </row>
    <row r="110" spans="1:14" x14ac:dyDescent="0.3">
      <c r="A110" s="40"/>
      <c r="B110" s="43" t="s">
        <v>27</v>
      </c>
      <c r="C110" s="59" t="s">
        <v>44</v>
      </c>
      <c r="D110" s="12"/>
      <c r="E110" s="12"/>
      <c r="F110" s="12"/>
      <c r="G110" s="12"/>
      <c r="H110" s="12"/>
      <c r="I110" s="12"/>
      <c r="J110" s="12"/>
      <c r="K110" s="12"/>
      <c r="L110" s="12"/>
      <c r="M110" s="12"/>
      <c r="N110" s="6"/>
    </row>
    <row r="111" spans="1:14" x14ac:dyDescent="0.3">
      <c r="A111" s="40"/>
      <c r="B111" s="43" t="s">
        <v>29</v>
      </c>
      <c r="C111" s="10"/>
      <c r="D111" s="7">
        <v>233800000</v>
      </c>
      <c r="E111" s="7" t="s">
        <v>361</v>
      </c>
      <c r="F111" s="7" t="s">
        <v>361</v>
      </c>
      <c r="G111" s="7" t="s">
        <v>361</v>
      </c>
      <c r="H111" s="7">
        <v>30600000</v>
      </c>
      <c r="I111" s="7" t="s">
        <v>361</v>
      </c>
      <c r="J111" s="7" t="s">
        <v>361</v>
      </c>
      <c r="K111" s="7">
        <v>51600000</v>
      </c>
      <c r="L111" s="7" t="s">
        <v>361</v>
      </c>
      <c r="M111" s="7">
        <v>75000000</v>
      </c>
      <c r="N111" s="38">
        <v>391000000</v>
      </c>
    </row>
    <row r="112" spans="1:14" x14ac:dyDescent="0.3">
      <c r="A112" s="40"/>
      <c r="B112" s="43" t="s">
        <v>39</v>
      </c>
      <c r="C112" s="10"/>
      <c r="D112" s="7">
        <v>2558617</v>
      </c>
      <c r="E112" s="7" t="s">
        <v>361</v>
      </c>
      <c r="F112" s="7" t="s">
        <v>361</v>
      </c>
      <c r="G112" s="7" t="s">
        <v>361</v>
      </c>
      <c r="H112" s="7">
        <v>321955</v>
      </c>
      <c r="I112" s="7" t="s">
        <v>361</v>
      </c>
      <c r="J112" s="7" t="s">
        <v>361</v>
      </c>
      <c r="K112" s="7">
        <v>635401</v>
      </c>
      <c r="L112" s="7" t="s">
        <v>361</v>
      </c>
      <c r="M112" s="7">
        <v>0</v>
      </c>
      <c r="N112" s="38">
        <v>3515973</v>
      </c>
    </row>
    <row r="113" spans="1:18" x14ac:dyDescent="0.3">
      <c r="A113" s="40"/>
      <c r="B113" s="43" t="s">
        <v>31</v>
      </c>
      <c r="C113" s="10"/>
      <c r="D113" s="7">
        <v>16306805</v>
      </c>
      <c r="E113" s="7" t="s">
        <v>361</v>
      </c>
      <c r="F113" s="7" t="s">
        <v>361</v>
      </c>
      <c r="G113" s="7" t="s">
        <v>361</v>
      </c>
      <c r="H113" s="7">
        <v>666696</v>
      </c>
      <c r="I113" s="7" t="s">
        <v>361</v>
      </c>
      <c r="J113" s="7" t="s">
        <v>361</v>
      </c>
      <c r="K113" s="7">
        <v>51478</v>
      </c>
      <c r="L113" s="7" t="s">
        <v>361</v>
      </c>
      <c r="M113" s="7">
        <v>1989194</v>
      </c>
      <c r="N113" s="38">
        <v>19014173</v>
      </c>
    </row>
    <row r="114" spans="1:18" x14ac:dyDescent="0.3">
      <c r="A114" s="40"/>
      <c r="B114" s="43" t="s">
        <v>32</v>
      </c>
      <c r="C114" s="59"/>
      <c r="D114" s="9">
        <v>-2.4E-2</v>
      </c>
      <c r="E114" s="9" t="s">
        <v>361</v>
      </c>
      <c r="F114" s="9" t="s">
        <v>361</v>
      </c>
      <c r="G114" s="9" t="s">
        <v>361</v>
      </c>
      <c r="H114" s="9">
        <v>-0.02</v>
      </c>
      <c r="I114" s="9" t="s">
        <v>361</v>
      </c>
      <c r="J114" s="9" t="s">
        <v>361</v>
      </c>
      <c r="K114" s="9">
        <v>-2.3E-2</v>
      </c>
      <c r="L114" s="9" t="s">
        <v>361</v>
      </c>
      <c r="M114" s="9">
        <v>-7.2999999999999995E-2</v>
      </c>
      <c r="N114" s="6"/>
    </row>
    <row r="115" spans="1:18" x14ac:dyDescent="0.3">
      <c r="A115" s="40"/>
      <c r="B115" s="43"/>
      <c r="C115" s="59"/>
      <c r="D115" s="12"/>
      <c r="E115" s="12"/>
      <c r="F115" s="12"/>
      <c r="G115" s="12"/>
      <c r="H115" s="12"/>
      <c r="I115" s="12"/>
      <c r="J115" s="12"/>
      <c r="K115" s="12"/>
      <c r="L115" s="12"/>
      <c r="M115" s="12"/>
      <c r="N115" s="6"/>
    </row>
    <row r="116" spans="1:18" x14ac:dyDescent="0.3">
      <c r="A116" s="42">
        <f>A105+1</f>
        <v>3</v>
      </c>
      <c r="B116" s="41" t="s">
        <v>15</v>
      </c>
      <c r="C116" s="60" t="s">
        <v>73</v>
      </c>
      <c r="D116" s="12"/>
      <c r="E116" s="12"/>
      <c r="F116" s="12"/>
      <c r="G116" s="12"/>
      <c r="H116" s="12"/>
      <c r="I116" s="12"/>
      <c r="J116" s="12"/>
      <c r="K116" s="12"/>
      <c r="L116" s="12"/>
      <c r="M116" s="12"/>
      <c r="N116" s="6"/>
    </row>
    <row r="117" spans="1:18" x14ac:dyDescent="0.3">
      <c r="A117" s="42"/>
      <c r="B117" s="41" t="s">
        <v>17</v>
      </c>
      <c r="C117" s="59" t="s">
        <v>74</v>
      </c>
      <c r="N117" s="6"/>
    </row>
    <row r="118" spans="1:18" x14ac:dyDescent="0.3">
      <c r="A118" s="40"/>
      <c r="B118" s="43" t="s">
        <v>20</v>
      </c>
      <c r="C118" s="59">
        <v>2019</v>
      </c>
      <c r="D118" s="12"/>
      <c r="E118" s="12"/>
      <c r="F118" s="12"/>
      <c r="G118" s="12"/>
      <c r="H118" s="12"/>
      <c r="I118" s="12"/>
      <c r="J118" s="12"/>
      <c r="K118" s="12"/>
      <c r="L118" s="12"/>
      <c r="M118" s="12"/>
      <c r="N118" s="6"/>
    </row>
    <row r="119" spans="1:18" x14ac:dyDescent="0.3">
      <c r="A119" s="40"/>
      <c r="B119" s="43" t="s">
        <v>22</v>
      </c>
      <c r="C119" s="61" t="s">
        <v>75</v>
      </c>
      <c r="D119" s="12"/>
      <c r="E119" s="12"/>
      <c r="F119" s="12"/>
      <c r="G119" s="12"/>
      <c r="H119" s="12"/>
      <c r="I119" s="12"/>
      <c r="J119" s="12"/>
      <c r="K119" s="12"/>
      <c r="L119" s="12"/>
      <c r="M119" s="12"/>
      <c r="N119" s="6"/>
    </row>
    <row r="120" spans="1:18" x14ac:dyDescent="0.3">
      <c r="A120" s="40"/>
      <c r="B120" s="43" t="s">
        <v>25</v>
      </c>
      <c r="C120" s="59" t="s">
        <v>26</v>
      </c>
      <c r="D120" s="12"/>
      <c r="E120" s="12"/>
      <c r="F120" s="12"/>
      <c r="G120" s="12"/>
      <c r="H120" s="12"/>
      <c r="I120" s="12"/>
      <c r="J120" s="12"/>
      <c r="K120" s="12"/>
      <c r="L120" s="12"/>
      <c r="M120" s="12"/>
      <c r="N120" s="6"/>
    </row>
    <row r="121" spans="1:18" x14ac:dyDescent="0.3">
      <c r="A121" s="40"/>
      <c r="B121" s="43" t="s">
        <v>27</v>
      </c>
      <c r="C121" s="59" t="s">
        <v>44</v>
      </c>
      <c r="D121" s="12"/>
      <c r="E121" s="12"/>
      <c r="F121" s="12"/>
      <c r="G121" s="12"/>
      <c r="H121" s="12"/>
      <c r="I121" s="12"/>
      <c r="J121" s="12"/>
      <c r="K121" s="12"/>
      <c r="L121" s="12"/>
      <c r="M121" s="12"/>
      <c r="N121" s="6"/>
    </row>
    <row r="122" spans="1:18" x14ac:dyDescent="0.3">
      <c r="A122" s="40"/>
      <c r="B122" s="43" t="s">
        <v>29</v>
      </c>
      <c r="C122" s="10"/>
      <c r="D122" s="7">
        <v>238200000</v>
      </c>
      <c r="E122" s="7" t="s">
        <v>361</v>
      </c>
      <c r="F122" s="7" t="s">
        <v>361</v>
      </c>
      <c r="G122" s="7" t="s">
        <v>361</v>
      </c>
      <c r="H122" s="7">
        <v>28400000</v>
      </c>
      <c r="I122" s="7" t="s">
        <v>361</v>
      </c>
      <c r="J122" s="7" t="s">
        <v>361</v>
      </c>
      <c r="K122" s="7">
        <v>56400000</v>
      </c>
      <c r="L122" s="7" t="s">
        <v>361</v>
      </c>
      <c r="M122" s="7">
        <v>100000000</v>
      </c>
      <c r="N122" s="38">
        <v>423000000</v>
      </c>
    </row>
    <row r="123" spans="1:18" x14ac:dyDescent="0.3">
      <c r="A123" s="40"/>
      <c r="B123" s="43" t="s">
        <v>39</v>
      </c>
      <c r="C123" s="10"/>
      <c r="D123" s="7">
        <v>43874</v>
      </c>
      <c r="E123" s="7" t="s">
        <v>361</v>
      </c>
      <c r="F123" s="7" t="s">
        <v>361</v>
      </c>
      <c r="G123" s="7" t="s">
        <v>361</v>
      </c>
      <c r="H123" s="7">
        <v>5391</v>
      </c>
      <c r="I123" s="7" t="s">
        <v>361</v>
      </c>
      <c r="J123" s="7" t="s">
        <v>361</v>
      </c>
      <c r="K123" s="7">
        <v>14564</v>
      </c>
      <c r="L123" s="7" t="s">
        <v>361</v>
      </c>
      <c r="M123" s="7">
        <v>0</v>
      </c>
      <c r="N123" s="38">
        <v>63829</v>
      </c>
    </row>
    <row r="124" spans="1:18" x14ac:dyDescent="0.3">
      <c r="A124" s="40"/>
      <c r="B124" s="43" t="s">
        <v>31</v>
      </c>
      <c r="C124" s="10"/>
      <c r="D124" s="7">
        <v>35191506</v>
      </c>
      <c r="E124" s="7" t="s">
        <v>361</v>
      </c>
      <c r="F124" s="7" t="s">
        <v>361</v>
      </c>
      <c r="G124" s="7" t="s">
        <v>361</v>
      </c>
      <c r="H124" s="7">
        <v>4601940</v>
      </c>
      <c r="I124" s="7" t="s">
        <v>361</v>
      </c>
      <c r="J124" s="7" t="s">
        <v>361</v>
      </c>
      <c r="K124" s="7">
        <v>7876383</v>
      </c>
      <c r="L124" s="7" t="s">
        <v>361</v>
      </c>
      <c r="M124" s="7">
        <v>19704579</v>
      </c>
      <c r="N124" s="38">
        <v>67374408</v>
      </c>
    </row>
    <row r="125" spans="1:18" x14ac:dyDescent="0.3">
      <c r="A125" s="40"/>
      <c r="B125" s="43" t="s">
        <v>32</v>
      </c>
      <c r="C125" s="59"/>
      <c r="D125" s="9">
        <v>5.0999999999999997E-2</v>
      </c>
      <c r="E125" s="9" t="s">
        <v>361</v>
      </c>
      <c r="F125" s="9" t="s">
        <v>361</v>
      </c>
      <c r="G125" s="9" t="s">
        <v>361</v>
      </c>
      <c r="H125" s="9">
        <v>5.3999999999999999E-2</v>
      </c>
      <c r="I125" s="9" t="s">
        <v>361</v>
      </c>
      <c r="J125" s="9" t="s">
        <v>361</v>
      </c>
      <c r="K125" s="9">
        <v>5.0999999999999997E-2</v>
      </c>
      <c r="L125" s="9" t="s">
        <v>361</v>
      </c>
      <c r="M125" s="9">
        <v>0.05</v>
      </c>
      <c r="N125" s="6"/>
    </row>
    <row r="126" spans="1:18" x14ac:dyDescent="0.3">
      <c r="A126" s="40"/>
      <c r="B126" s="43"/>
      <c r="C126" s="59"/>
      <c r="N126" s="6"/>
    </row>
    <row r="127" spans="1:18" x14ac:dyDescent="0.3">
      <c r="A127" s="40"/>
      <c r="B127" s="5" t="s">
        <v>76</v>
      </c>
      <c r="C127" s="57"/>
      <c r="N127" s="6"/>
      <c r="P127" s="29"/>
      <c r="Q127" s="29" t="s">
        <v>79</v>
      </c>
      <c r="R127" s="29"/>
    </row>
    <row r="128" spans="1:18" ht="27" x14ac:dyDescent="0.3">
      <c r="A128" s="42">
        <v>1</v>
      </c>
      <c r="B128" s="41" t="s">
        <v>15</v>
      </c>
      <c r="C128" s="60" t="s">
        <v>78</v>
      </c>
      <c r="N128" s="6"/>
      <c r="P128" s="29" t="s">
        <v>19</v>
      </c>
      <c r="Q128" s="30">
        <f>SUM(N134,N145,N156,N167,N178,N189,N200,N211,N222,N233,N244,N255,N266,N277,N288,N299,N310,N321,N332,N343,N354,N365,N376)</f>
        <v>1801311025</v>
      </c>
      <c r="R128" s="29" t="b">
        <f>Q128='Pivot Table'!B8</f>
        <v>1</v>
      </c>
    </row>
    <row r="129" spans="1:18" x14ac:dyDescent="0.3">
      <c r="A129" s="42"/>
      <c r="B129" s="41" t="s">
        <v>17</v>
      </c>
      <c r="C129" s="59" t="s">
        <v>80</v>
      </c>
      <c r="N129" s="6"/>
      <c r="P129" s="29" t="s">
        <v>21</v>
      </c>
      <c r="Q129" s="30">
        <f>SUM(N135,N146,N157,N168,N179,N190,N201,N212,N223,N234,N245,N256,N267,N278,N289,N300,N311,N322,N333,N344,N355,N366,N377)</f>
        <v>1104798208</v>
      </c>
      <c r="R129" s="29" t="b">
        <f>Q129='Pivot Table'!C8</f>
        <v>1</v>
      </c>
    </row>
    <row r="130" spans="1:18" x14ac:dyDescent="0.3">
      <c r="A130" s="40"/>
      <c r="B130" s="43" t="s">
        <v>20</v>
      </c>
      <c r="C130" s="59">
        <v>2018</v>
      </c>
      <c r="N130" s="6"/>
      <c r="P130" s="29" t="s">
        <v>24</v>
      </c>
      <c r="Q130" s="30">
        <f>SUM(N136,N147,N158,,N169,N180,N191,N202,N213,N224,N235,N246,N257,N268,N279,N290,N301,N312,N323,N334,N345,N356,N367,N378)</f>
        <v>50740196</v>
      </c>
      <c r="R130" s="29" t="b">
        <f>Q130='Pivot Table'!D8</f>
        <v>1</v>
      </c>
    </row>
    <row r="131" spans="1:18" x14ac:dyDescent="0.3">
      <c r="A131" s="40"/>
      <c r="B131" s="43" t="s">
        <v>22</v>
      </c>
      <c r="C131" s="61" t="s">
        <v>81</v>
      </c>
      <c r="N131" s="6"/>
      <c r="R131" s="44"/>
    </row>
    <row r="132" spans="1:18" x14ac:dyDescent="0.3">
      <c r="A132" s="40"/>
      <c r="B132" s="43" t="s">
        <v>25</v>
      </c>
      <c r="C132" s="59" t="s">
        <v>53</v>
      </c>
      <c r="N132" s="6"/>
      <c r="R132" s="44"/>
    </row>
    <row r="133" spans="1:18" x14ac:dyDescent="0.3">
      <c r="A133" s="40"/>
      <c r="B133" s="43" t="s">
        <v>27</v>
      </c>
      <c r="C133" s="59" t="s">
        <v>49</v>
      </c>
      <c r="N133" s="6"/>
      <c r="R133" s="43"/>
    </row>
    <row r="134" spans="1:18" x14ac:dyDescent="0.3">
      <c r="A134" s="40"/>
      <c r="B134" s="43" t="s">
        <v>29</v>
      </c>
      <c r="C134" s="10"/>
      <c r="D134" s="7" t="s">
        <v>361</v>
      </c>
      <c r="E134" s="7">
        <v>14340107</v>
      </c>
      <c r="F134" s="7" t="s">
        <v>361</v>
      </c>
      <c r="G134" s="7" t="s">
        <v>361</v>
      </c>
      <c r="H134" s="7">
        <v>11532784</v>
      </c>
      <c r="I134" s="7" t="s">
        <v>361</v>
      </c>
      <c r="J134" s="7">
        <v>7823159</v>
      </c>
      <c r="K134" s="7">
        <v>18539163</v>
      </c>
      <c r="L134" s="7" t="s">
        <v>361</v>
      </c>
      <c r="M134" s="7" t="s">
        <v>361</v>
      </c>
      <c r="N134" s="38">
        <v>52235213</v>
      </c>
      <c r="R134" s="43"/>
    </row>
    <row r="135" spans="1:18" x14ac:dyDescent="0.3">
      <c r="A135" s="40"/>
      <c r="B135" s="43" t="s">
        <v>39</v>
      </c>
      <c r="C135" s="10"/>
      <c r="D135" s="7" t="s">
        <v>361</v>
      </c>
      <c r="E135" s="7">
        <v>4239252</v>
      </c>
      <c r="F135" s="7" t="s">
        <v>361</v>
      </c>
      <c r="G135" s="7" t="s">
        <v>361</v>
      </c>
      <c r="H135" s="7">
        <v>3409346</v>
      </c>
      <c r="I135" s="7" t="s">
        <v>361</v>
      </c>
      <c r="J135" s="7">
        <v>2310280</v>
      </c>
      <c r="K135" s="7">
        <v>5472897</v>
      </c>
      <c r="L135" s="7" t="s">
        <v>361</v>
      </c>
      <c r="M135" s="7" t="s">
        <v>361</v>
      </c>
      <c r="N135" s="38">
        <v>15431775</v>
      </c>
      <c r="R135" s="43"/>
    </row>
    <row r="136" spans="1:18" x14ac:dyDescent="0.3">
      <c r="A136" s="40"/>
      <c r="B136" s="43" t="s">
        <v>31</v>
      </c>
      <c r="C136" s="10"/>
      <c r="D136" s="7" t="s">
        <v>361</v>
      </c>
      <c r="E136" s="7">
        <v>2559276</v>
      </c>
      <c r="F136" s="7" t="s">
        <v>361</v>
      </c>
      <c r="G136" s="7" t="s">
        <v>361</v>
      </c>
      <c r="H136" s="7">
        <v>2058253</v>
      </c>
      <c r="I136" s="7" t="s">
        <v>361</v>
      </c>
      <c r="J136" s="7">
        <v>1391458</v>
      </c>
      <c r="K136" s="7">
        <v>3295990</v>
      </c>
      <c r="L136" s="7" t="s">
        <v>361</v>
      </c>
      <c r="M136" s="7" t="s">
        <v>361</v>
      </c>
      <c r="N136" s="38">
        <v>9304977</v>
      </c>
      <c r="R136" s="43"/>
    </row>
    <row r="137" spans="1:18" x14ac:dyDescent="0.3">
      <c r="A137" s="40"/>
      <c r="B137" s="43" t="s">
        <v>32</v>
      </c>
      <c r="C137" s="59"/>
      <c r="D137" s="9" t="s">
        <v>361</v>
      </c>
      <c r="E137" s="9">
        <v>0.14899999999999999</v>
      </c>
      <c r="F137" s="9" t="s">
        <v>361</v>
      </c>
      <c r="G137" s="9" t="s">
        <v>361</v>
      </c>
      <c r="H137" s="9">
        <v>0.14899999999999999</v>
      </c>
      <c r="I137" s="9" t="s">
        <v>361</v>
      </c>
      <c r="J137" s="9">
        <v>0.14799999999999999</v>
      </c>
      <c r="K137" s="9">
        <v>0.14799999999999999</v>
      </c>
      <c r="L137" s="9" t="s">
        <v>361</v>
      </c>
      <c r="M137" s="9" t="s">
        <v>361</v>
      </c>
      <c r="N137" s="6"/>
      <c r="R137" s="43"/>
    </row>
    <row r="138" spans="1:18" x14ac:dyDescent="0.3">
      <c r="A138" s="40"/>
      <c r="B138" s="43"/>
      <c r="C138" s="57"/>
      <c r="N138" s="6"/>
      <c r="R138" s="43"/>
    </row>
    <row r="139" spans="1:18" x14ac:dyDescent="0.3">
      <c r="A139" s="42">
        <f>A128+1</f>
        <v>2</v>
      </c>
      <c r="B139" s="41" t="s">
        <v>15</v>
      </c>
      <c r="C139" s="60" t="s">
        <v>83</v>
      </c>
      <c r="N139" s="6"/>
      <c r="R139" s="43"/>
    </row>
    <row r="140" spans="1:18" x14ac:dyDescent="0.3">
      <c r="A140" s="42"/>
      <c r="B140" s="41" t="s">
        <v>17</v>
      </c>
      <c r="C140" s="59" t="s">
        <v>84</v>
      </c>
      <c r="N140" s="6"/>
      <c r="R140" s="43"/>
    </row>
    <row r="141" spans="1:18" x14ac:dyDescent="0.3">
      <c r="A141" s="40"/>
      <c r="B141" s="43" t="s">
        <v>20</v>
      </c>
      <c r="C141" s="59">
        <v>2019</v>
      </c>
      <c r="N141" s="6"/>
      <c r="R141" s="43"/>
    </row>
    <row r="142" spans="1:18" ht="27.5" x14ac:dyDescent="0.3">
      <c r="A142" s="40"/>
      <c r="B142" s="43" t="s">
        <v>22</v>
      </c>
      <c r="C142" s="61" t="s">
        <v>85</v>
      </c>
      <c r="N142" s="6"/>
      <c r="R142" s="43"/>
    </row>
    <row r="143" spans="1:18" x14ac:dyDescent="0.3">
      <c r="A143" s="40"/>
      <c r="B143" s="43" t="s">
        <v>25</v>
      </c>
      <c r="C143" s="59" t="s">
        <v>53</v>
      </c>
      <c r="N143" s="6"/>
      <c r="R143" s="43"/>
    </row>
    <row r="144" spans="1:18" x14ac:dyDescent="0.3">
      <c r="A144" s="40"/>
      <c r="B144" s="43" t="s">
        <v>27</v>
      </c>
      <c r="C144" s="59" t="s">
        <v>49</v>
      </c>
      <c r="N144" s="6"/>
      <c r="R144" s="43"/>
    </row>
    <row r="145" spans="1:14" x14ac:dyDescent="0.3">
      <c r="A145" s="13"/>
      <c r="B145" s="8" t="s">
        <v>29</v>
      </c>
      <c r="C145" s="10"/>
      <c r="D145" s="7" t="s">
        <v>361</v>
      </c>
      <c r="E145" s="7">
        <v>17911444</v>
      </c>
      <c r="F145" s="7" t="s">
        <v>361</v>
      </c>
      <c r="G145" s="7" t="s">
        <v>361</v>
      </c>
      <c r="H145" s="7">
        <v>14017652</v>
      </c>
      <c r="I145" s="7" t="s">
        <v>361</v>
      </c>
      <c r="J145" s="7">
        <v>10132637</v>
      </c>
      <c r="K145" s="7">
        <v>23624494</v>
      </c>
      <c r="L145" s="7" t="s">
        <v>361</v>
      </c>
      <c r="M145" s="7" t="s">
        <v>361</v>
      </c>
      <c r="N145" s="38">
        <v>65686227</v>
      </c>
    </row>
    <row r="146" spans="1:14" x14ac:dyDescent="0.3">
      <c r="A146" s="13"/>
      <c r="B146" s="8" t="s">
        <v>39</v>
      </c>
      <c r="C146" s="10"/>
      <c r="D146" s="7" t="s">
        <v>361</v>
      </c>
      <c r="E146" s="7">
        <v>5416822</v>
      </c>
      <c r="F146" s="7" t="s">
        <v>361</v>
      </c>
      <c r="G146" s="7" t="s">
        <v>361</v>
      </c>
      <c r="H146" s="7">
        <v>4239252</v>
      </c>
      <c r="I146" s="7" t="s">
        <v>361</v>
      </c>
      <c r="J146" s="7">
        <v>3061682</v>
      </c>
      <c r="K146" s="7">
        <v>7136075</v>
      </c>
      <c r="L146" s="7" t="s">
        <v>361</v>
      </c>
      <c r="M146" s="7" t="s">
        <v>361</v>
      </c>
      <c r="N146" s="38">
        <v>19853831</v>
      </c>
    </row>
    <row r="147" spans="1:14" x14ac:dyDescent="0.3">
      <c r="A147" s="13"/>
      <c r="B147" s="8" t="s">
        <v>31</v>
      </c>
      <c r="C147" s="10"/>
      <c r="D147" s="7" t="s">
        <v>361</v>
      </c>
      <c r="E147" s="7">
        <v>1921586</v>
      </c>
      <c r="F147" s="7" t="s">
        <v>361</v>
      </c>
      <c r="G147" s="7" t="s">
        <v>361</v>
      </c>
      <c r="H147" s="7">
        <v>1503850</v>
      </c>
      <c r="I147" s="7" t="s">
        <v>361</v>
      </c>
      <c r="J147" s="7">
        <v>1086114</v>
      </c>
      <c r="K147" s="7">
        <v>2531480</v>
      </c>
      <c r="L147" s="7" t="s">
        <v>361</v>
      </c>
      <c r="M147" s="7" t="s">
        <v>361</v>
      </c>
      <c r="N147" s="38">
        <v>7043030</v>
      </c>
    </row>
    <row r="148" spans="1:14" x14ac:dyDescent="0.3">
      <c r="A148" s="40"/>
      <c r="B148" s="43" t="s">
        <v>32</v>
      </c>
      <c r="C148" s="59"/>
      <c r="D148" s="9" t="s">
        <v>361</v>
      </c>
      <c r="E148" s="9">
        <v>0.106</v>
      </c>
      <c r="F148" s="9" t="s">
        <v>361</v>
      </c>
      <c r="G148" s="9" t="s">
        <v>361</v>
      </c>
      <c r="H148" s="9">
        <v>0.106</v>
      </c>
      <c r="I148" s="9" t="s">
        <v>361</v>
      </c>
      <c r="J148" s="9">
        <v>0.105</v>
      </c>
      <c r="K148" s="9">
        <v>0.105</v>
      </c>
      <c r="L148" s="9" t="s">
        <v>361</v>
      </c>
      <c r="M148" s="9" t="s">
        <v>361</v>
      </c>
    </row>
    <row r="149" spans="1:14" x14ac:dyDescent="0.3">
      <c r="A149" s="40"/>
      <c r="B149" s="43"/>
      <c r="C149" s="57"/>
    </row>
    <row r="150" spans="1:14" ht="27" x14ac:dyDescent="0.3">
      <c r="A150" s="42">
        <f>A139+1</f>
        <v>3</v>
      </c>
      <c r="B150" s="41" t="s">
        <v>15</v>
      </c>
      <c r="C150" s="60" t="s">
        <v>87</v>
      </c>
    </row>
    <row r="151" spans="1:14" x14ac:dyDescent="0.3">
      <c r="A151" s="42"/>
      <c r="B151" s="41" t="s">
        <v>17</v>
      </c>
      <c r="C151" s="59" t="s">
        <v>88</v>
      </c>
      <c r="N151" s="6"/>
    </row>
    <row r="152" spans="1:14" x14ac:dyDescent="0.3">
      <c r="A152" s="40"/>
      <c r="B152" s="43" t="s">
        <v>20</v>
      </c>
      <c r="C152" s="59">
        <v>2019</v>
      </c>
    </row>
    <row r="153" spans="1:14" x14ac:dyDescent="0.3">
      <c r="A153" s="40"/>
      <c r="B153" s="43" t="s">
        <v>22</v>
      </c>
      <c r="C153" s="61" t="s">
        <v>89</v>
      </c>
    </row>
    <row r="154" spans="1:14" x14ac:dyDescent="0.3">
      <c r="A154" s="40"/>
      <c r="B154" s="43" t="s">
        <v>25</v>
      </c>
      <c r="C154" s="59" t="s">
        <v>53</v>
      </c>
    </row>
    <row r="155" spans="1:14" x14ac:dyDescent="0.3">
      <c r="A155" s="40"/>
      <c r="B155" s="43" t="s">
        <v>27</v>
      </c>
      <c r="C155" s="59" t="s">
        <v>49</v>
      </c>
    </row>
    <row r="156" spans="1:14" x14ac:dyDescent="0.3">
      <c r="A156" s="13"/>
      <c r="B156" s="8" t="s">
        <v>29</v>
      </c>
      <c r="C156" s="10"/>
      <c r="D156" s="7" t="s">
        <v>361</v>
      </c>
      <c r="E156" s="7">
        <v>17173471</v>
      </c>
      <c r="F156" s="7" t="s">
        <v>361</v>
      </c>
      <c r="G156" s="7" t="s">
        <v>361</v>
      </c>
      <c r="H156" s="7">
        <v>13270394</v>
      </c>
      <c r="I156" s="7" t="s">
        <v>361</v>
      </c>
      <c r="J156" s="7">
        <v>9367337</v>
      </c>
      <c r="K156" s="7">
        <v>22637731</v>
      </c>
      <c r="L156" s="7" t="s">
        <v>361</v>
      </c>
      <c r="M156" s="7" t="s">
        <v>361</v>
      </c>
      <c r="N156" s="38">
        <v>62448933</v>
      </c>
    </row>
    <row r="157" spans="1:14" x14ac:dyDescent="0.3">
      <c r="A157" s="13"/>
      <c r="B157" s="8" t="s">
        <v>39</v>
      </c>
      <c r="C157" s="10"/>
      <c r="D157" s="7" t="s">
        <v>361</v>
      </c>
      <c r="E157" s="7">
        <v>1568791</v>
      </c>
      <c r="F157" s="7" t="s">
        <v>361</v>
      </c>
      <c r="G157" s="7" t="s">
        <v>361</v>
      </c>
      <c r="H157" s="7">
        <v>1212247</v>
      </c>
      <c r="I157" s="7" t="s">
        <v>361</v>
      </c>
      <c r="J157" s="7">
        <v>855704</v>
      </c>
      <c r="K157" s="7">
        <v>2067952</v>
      </c>
      <c r="L157" s="7" t="s">
        <v>361</v>
      </c>
      <c r="M157" s="7" t="s">
        <v>361</v>
      </c>
      <c r="N157" s="38">
        <v>5704694</v>
      </c>
    </row>
    <row r="158" spans="1:14" x14ac:dyDescent="0.3">
      <c r="A158" s="13"/>
      <c r="B158" s="8" t="s">
        <v>31</v>
      </c>
      <c r="C158" s="10"/>
      <c r="D158" s="7" t="s">
        <v>361</v>
      </c>
      <c r="E158" s="7">
        <v>1613599</v>
      </c>
      <c r="F158" s="7" t="s">
        <v>361</v>
      </c>
      <c r="G158" s="7" t="s">
        <v>361</v>
      </c>
      <c r="H158" s="7">
        <v>1246872</v>
      </c>
      <c r="I158" s="7" t="s">
        <v>361</v>
      </c>
      <c r="J158" s="7">
        <v>880145</v>
      </c>
      <c r="K158" s="7">
        <v>2127017</v>
      </c>
      <c r="L158" s="7" t="s">
        <v>361</v>
      </c>
      <c r="M158" s="7" t="s">
        <v>361</v>
      </c>
      <c r="N158" s="38">
        <v>5867633</v>
      </c>
    </row>
    <row r="159" spans="1:14" x14ac:dyDescent="0.3">
      <c r="A159" s="40"/>
      <c r="B159" s="43" t="s">
        <v>32</v>
      </c>
      <c r="C159" s="59"/>
      <c r="D159" s="9" t="s">
        <v>361</v>
      </c>
      <c r="E159" s="9">
        <v>0.14599999999999999</v>
      </c>
      <c r="F159" s="9" t="s">
        <v>361</v>
      </c>
      <c r="G159" s="9" t="s">
        <v>361</v>
      </c>
      <c r="H159" s="9">
        <v>0.14599999999999999</v>
      </c>
      <c r="I159" s="9" t="s">
        <v>361</v>
      </c>
      <c r="J159" s="9">
        <v>0.14599999999999999</v>
      </c>
      <c r="K159" s="9">
        <v>0.14599999999999999</v>
      </c>
      <c r="L159" s="9" t="s">
        <v>361</v>
      </c>
      <c r="M159" s="9" t="s">
        <v>361</v>
      </c>
    </row>
    <row r="160" spans="1:14" x14ac:dyDescent="0.3">
      <c r="A160" s="40"/>
      <c r="B160" s="43"/>
      <c r="C160" s="59"/>
      <c r="N160" s="6"/>
    </row>
    <row r="161" spans="1:14" x14ac:dyDescent="0.3">
      <c r="A161" s="42">
        <f>A150+1</f>
        <v>4</v>
      </c>
      <c r="B161" s="43" t="s">
        <v>15</v>
      </c>
      <c r="C161" s="60" t="s">
        <v>90</v>
      </c>
      <c r="N161" s="6"/>
    </row>
    <row r="162" spans="1:14" x14ac:dyDescent="0.3">
      <c r="A162" s="42"/>
      <c r="B162" s="41" t="s">
        <v>17</v>
      </c>
      <c r="C162" s="59" t="s">
        <v>91</v>
      </c>
      <c r="N162" s="6"/>
    </row>
    <row r="163" spans="1:14" x14ac:dyDescent="0.3">
      <c r="A163" s="40"/>
      <c r="B163" s="43" t="s">
        <v>20</v>
      </c>
      <c r="C163" s="59">
        <v>2019</v>
      </c>
      <c r="N163" s="6"/>
    </row>
    <row r="164" spans="1:14" x14ac:dyDescent="0.3">
      <c r="A164" s="40"/>
      <c r="B164" s="43" t="s">
        <v>22</v>
      </c>
      <c r="C164" s="61" t="s">
        <v>92</v>
      </c>
      <c r="N164" s="6"/>
    </row>
    <row r="165" spans="1:14" x14ac:dyDescent="0.3">
      <c r="A165" s="40"/>
      <c r="B165" s="43" t="s">
        <v>25</v>
      </c>
      <c r="C165" s="59" t="s">
        <v>53</v>
      </c>
      <c r="N165" s="6"/>
    </row>
    <row r="166" spans="1:14" x14ac:dyDescent="0.3">
      <c r="A166" s="40"/>
      <c r="B166" s="43" t="s">
        <v>27</v>
      </c>
      <c r="C166" s="59" t="s">
        <v>93</v>
      </c>
      <c r="E166" s="12"/>
      <c r="F166" s="12"/>
      <c r="G166" s="12"/>
      <c r="H166" s="12"/>
      <c r="I166" s="12"/>
      <c r="J166" s="12"/>
      <c r="K166" s="12"/>
      <c r="L166" s="12"/>
      <c r="M166" s="12"/>
    </row>
    <row r="167" spans="1:14" x14ac:dyDescent="0.3">
      <c r="A167" s="40"/>
      <c r="B167" s="43" t="s">
        <v>29</v>
      </c>
      <c r="C167" s="10"/>
      <c r="D167" s="7" t="s">
        <v>361</v>
      </c>
      <c r="E167" s="7">
        <v>7827091</v>
      </c>
      <c r="F167" s="7" t="s">
        <v>361</v>
      </c>
      <c r="G167" s="7" t="s">
        <v>361</v>
      </c>
      <c r="H167" s="7">
        <v>6533549</v>
      </c>
      <c r="I167" s="7" t="s">
        <v>361</v>
      </c>
      <c r="J167" s="7">
        <v>4816672</v>
      </c>
      <c r="K167" s="7">
        <v>10919815</v>
      </c>
      <c r="L167" s="7" t="s">
        <v>361</v>
      </c>
      <c r="M167" s="7" t="s">
        <v>361</v>
      </c>
      <c r="N167" s="38">
        <v>30097127</v>
      </c>
    </row>
    <row r="168" spans="1:14" x14ac:dyDescent="0.3">
      <c r="A168" s="40"/>
      <c r="B168" s="43" t="s">
        <v>39</v>
      </c>
      <c r="C168" s="10"/>
      <c r="D168" s="7" t="s">
        <v>361</v>
      </c>
      <c r="E168" s="7">
        <v>2047979</v>
      </c>
      <c r="F168" s="7" t="s">
        <v>361</v>
      </c>
      <c r="G168" s="7" t="s">
        <v>361</v>
      </c>
      <c r="H168" s="7">
        <v>1710400</v>
      </c>
      <c r="I168" s="7" t="s">
        <v>361</v>
      </c>
      <c r="J168" s="7">
        <v>1260295</v>
      </c>
      <c r="K168" s="7">
        <v>2858169</v>
      </c>
      <c r="L168" s="7" t="s">
        <v>361</v>
      </c>
      <c r="M168" s="7" t="s">
        <v>361</v>
      </c>
      <c r="N168" s="38">
        <v>7876843</v>
      </c>
    </row>
    <row r="169" spans="1:14" x14ac:dyDescent="0.3">
      <c r="A169" s="40"/>
      <c r="B169" s="43" t="s">
        <v>31</v>
      </c>
      <c r="C169" s="10"/>
      <c r="D169" s="7" t="s">
        <v>361</v>
      </c>
      <c r="E169" s="7">
        <v>1620397</v>
      </c>
      <c r="F169" s="7" t="s">
        <v>361</v>
      </c>
      <c r="G169" s="7" t="s">
        <v>361</v>
      </c>
      <c r="H169" s="7">
        <v>1353299</v>
      </c>
      <c r="I169" s="7" t="s">
        <v>361</v>
      </c>
      <c r="J169" s="7">
        <v>997167</v>
      </c>
      <c r="K169" s="7">
        <v>2261433</v>
      </c>
      <c r="L169" s="7" t="s">
        <v>361</v>
      </c>
      <c r="M169" s="7" t="s">
        <v>361</v>
      </c>
      <c r="N169" s="38">
        <v>6232296</v>
      </c>
    </row>
    <row r="170" spans="1:14" x14ac:dyDescent="0.3">
      <c r="A170" s="40"/>
      <c r="B170" s="43" t="s">
        <v>32</v>
      </c>
      <c r="C170" s="59"/>
      <c r="D170" s="9" t="s">
        <v>361</v>
      </c>
      <c r="E170" s="9">
        <v>9.1999999999999998E-2</v>
      </c>
      <c r="F170" s="9" t="s">
        <v>361</v>
      </c>
      <c r="G170" s="9" t="s">
        <v>361</v>
      </c>
      <c r="H170" s="9">
        <v>9.2999999999999999E-2</v>
      </c>
      <c r="I170" s="9" t="s">
        <v>361</v>
      </c>
      <c r="J170" s="9">
        <v>9.1999999999999998E-2</v>
      </c>
      <c r="K170" s="9">
        <v>9.2999999999999999E-2</v>
      </c>
      <c r="L170" s="9" t="s">
        <v>361</v>
      </c>
      <c r="M170" s="9" t="s">
        <v>361</v>
      </c>
      <c r="N170" s="6"/>
    </row>
    <row r="171" spans="1:14" x14ac:dyDescent="0.3">
      <c r="A171" s="40"/>
      <c r="B171" s="43"/>
      <c r="C171" s="59"/>
      <c r="N171" s="6"/>
    </row>
    <row r="172" spans="1:14" x14ac:dyDescent="0.3">
      <c r="A172" s="42">
        <f>A161+1</f>
        <v>5</v>
      </c>
      <c r="B172" s="43" t="s">
        <v>15</v>
      </c>
      <c r="C172" s="60" t="s">
        <v>94</v>
      </c>
      <c r="N172" s="6"/>
    </row>
    <row r="173" spans="1:14" x14ac:dyDescent="0.3">
      <c r="A173" s="42"/>
      <c r="B173" s="41" t="s">
        <v>17</v>
      </c>
      <c r="C173" s="59" t="s">
        <v>95</v>
      </c>
      <c r="N173" s="6"/>
    </row>
    <row r="174" spans="1:14" x14ac:dyDescent="0.3">
      <c r="A174" s="40"/>
      <c r="B174" s="43" t="s">
        <v>20</v>
      </c>
      <c r="C174" s="59">
        <v>2020</v>
      </c>
      <c r="N174" s="6"/>
    </row>
    <row r="175" spans="1:14" x14ac:dyDescent="0.3">
      <c r="A175" s="40"/>
      <c r="B175" s="43" t="s">
        <v>22</v>
      </c>
      <c r="C175" s="59" t="s">
        <v>96</v>
      </c>
      <c r="N175" s="6"/>
    </row>
    <row r="176" spans="1:14" x14ac:dyDescent="0.3">
      <c r="A176" s="40"/>
      <c r="B176" s="43" t="s">
        <v>25</v>
      </c>
      <c r="C176" s="59" t="s">
        <v>53</v>
      </c>
      <c r="N176" s="6"/>
    </row>
    <row r="177" spans="1:14" x14ac:dyDescent="0.3">
      <c r="A177" s="40"/>
      <c r="B177" s="43" t="s">
        <v>27</v>
      </c>
      <c r="C177" s="59" t="s">
        <v>49</v>
      </c>
      <c r="N177" s="6"/>
    </row>
    <row r="178" spans="1:14" x14ac:dyDescent="0.3">
      <c r="A178" s="40"/>
      <c r="B178" s="43" t="s">
        <v>29</v>
      </c>
      <c r="C178" s="10"/>
      <c r="D178" s="7" t="s">
        <v>361</v>
      </c>
      <c r="E178" s="7">
        <v>7642721</v>
      </c>
      <c r="F178" s="7" t="s">
        <v>361</v>
      </c>
      <c r="G178" s="7" t="s">
        <v>361</v>
      </c>
      <c r="H178" s="7">
        <v>6528957</v>
      </c>
      <c r="I178" s="7" t="s">
        <v>361</v>
      </c>
      <c r="J178" s="7">
        <v>5107947</v>
      </c>
      <c r="K178" s="7">
        <v>10830390</v>
      </c>
      <c r="L178" s="7" t="s">
        <v>361</v>
      </c>
      <c r="M178" s="7" t="s">
        <v>361</v>
      </c>
      <c r="N178" s="38">
        <v>30110015</v>
      </c>
    </row>
    <row r="179" spans="1:14" x14ac:dyDescent="0.3">
      <c r="A179" s="40"/>
      <c r="B179" s="43" t="s">
        <v>39</v>
      </c>
      <c r="C179" s="10"/>
      <c r="D179" s="7" t="s">
        <v>361</v>
      </c>
      <c r="E179" s="7">
        <v>2456992</v>
      </c>
      <c r="F179" s="7" t="s">
        <v>361</v>
      </c>
      <c r="G179" s="7" t="s">
        <v>361</v>
      </c>
      <c r="H179" s="7">
        <v>2098916</v>
      </c>
      <c r="I179" s="7" t="s">
        <v>361</v>
      </c>
      <c r="J179" s="7">
        <v>1642061</v>
      </c>
      <c r="K179" s="7">
        <v>3481828</v>
      </c>
      <c r="L179" s="7" t="s">
        <v>361</v>
      </c>
      <c r="M179" s="7" t="s">
        <v>361</v>
      </c>
      <c r="N179" s="38">
        <v>9679797</v>
      </c>
    </row>
    <row r="180" spans="1:14" x14ac:dyDescent="0.3">
      <c r="A180" s="40"/>
      <c r="B180" s="43" t="s">
        <v>31</v>
      </c>
      <c r="C180" s="10"/>
      <c r="D180" s="7" t="s">
        <v>361</v>
      </c>
      <c r="E180" s="7">
        <v>1485959</v>
      </c>
      <c r="F180" s="7" t="s">
        <v>361</v>
      </c>
      <c r="G180" s="7" t="s">
        <v>361</v>
      </c>
      <c r="H180" s="7">
        <v>1269411</v>
      </c>
      <c r="I180" s="7" t="s">
        <v>361</v>
      </c>
      <c r="J180" s="7">
        <v>993126</v>
      </c>
      <c r="K180" s="7">
        <v>2105727</v>
      </c>
      <c r="L180" s="7" t="s">
        <v>361</v>
      </c>
      <c r="M180" s="7" t="s">
        <v>361</v>
      </c>
      <c r="N180" s="38">
        <v>5854223</v>
      </c>
    </row>
    <row r="181" spans="1:14" x14ac:dyDescent="0.3">
      <c r="A181" s="40"/>
      <c r="B181" s="43" t="s">
        <v>32</v>
      </c>
      <c r="C181" s="59"/>
      <c r="D181" s="9" t="s">
        <v>361</v>
      </c>
      <c r="E181" s="9">
        <v>0.184</v>
      </c>
      <c r="F181" s="9" t="s">
        <v>361</v>
      </c>
      <c r="G181" s="9" t="s">
        <v>361</v>
      </c>
      <c r="H181" s="9">
        <v>0.184</v>
      </c>
      <c r="I181" s="9" t="s">
        <v>361</v>
      </c>
      <c r="J181" s="9">
        <v>0.184</v>
      </c>
      <c r="K181" s="9">
        <v>0.184</v>
      </c>
      <c r="L181" s="9" t="s">
        <v>361</v>
      </c>
      <c r="M181" s="9" t="s">
        <v>361</v>
      </c>
      <c r="N181" s="6"/>
    </row>
    <row r="182" spans="1:14" x14ac:dyDescent="0.3">
      <c r="A182" s="40"/>
      <c r="B182" s="43"/>
      <c r="C182" s="59"/>
      <c r="E182" s="12"/>
      <c r="F182" s="12"/>
      <c r="G182" s="12"/>
      <c r="H182" s="12"/>
      <c r="I182" s="12"/>
      <c r="J182" s="12"/>
      <c r="K182" s="12"/>
      <c r="N182" s="6"/>
    </row>
    <row r="183" spans="1:14" x14ac:dyDescent="0.3">
      <c r="A183" s="42">
        <f>A172+1</f>
        <v>6</v>
      </c>
      <c r="B183" s="43" t="s">
        <v>15</v>
      </c>
      <c r="C183" s="60" t="s">
        <v>97</v>
      </c>
      <c r="E183" s="12"/>
      <c r="F183" s="12"/>
      <c r="G183" s="12"/>
      <c r="H183" s="12"/>
      <c r="I183" s="12"/>
      <c r="J183" s="12"/>
      <c r="K183" s="12"/>
      <c r="N183" s="6"/>
    </row>
    <row r="184" spans="1:14" x14ac:dyDescent="0.3">
      <c r="A184" s="42"/>
      <c r="B184" s="41" t="s">
        <v>17</v>
      </c>
      <c r="C184" s="59" t="s">
        <v>98</v>
      </c>
      <c r="N184" s="6"/>
    </row>
    <row r="185" spans="1:14" x14ac:dyDescent="0.3">
      <c r="A185" s="40"/>
      <c r="B185" s="43" t="s">
        <v>20</v>
      </c>
      <c r="C185" s="59">
        <v>2020</v>
      </c>
      <c r="E185" s="12"/>
      <c r="F185" s="12"/>
      <c r="G185" s="12"/>
      <c r="H185" s="12"/>
      <c r="I185" s="12"/>
      <c r="J185" s="12"/>
      <c r="K185" s="12"/>
      <c r="N185" s="6"/>
    </row>
    <row r="186" spans="1:14" x14ac:dyDescent="0.3">
      <c r="A186" s="40"/>
      <c r="B186" s="43" t="s">
        <v>22</v>
      </c>
      <c r="C186" s="59" t="s">
        <v>99</v>
      </c>
      <c r="D186" s="11"/>
      <c r="E186" s="12"/>
      <c r="F186" s="12"/>
      <c r="G186" s="12"/>
      <c r="H186" s="12"/>
      <c r="I186" s="12"/>
      <c r="J186" s="12"/>
      <c r="K186" s="12"/>
      <c r="L186" s="11"/>
      <c r="M186" s="11"/>
      <c r="N186" s="6"/>
    </row>
    <row r="187" spans="1:14" x14ac:dyDescent="0.3">
      <c r="A187" s="40"/>
      <c r="B187" s="43" t="s">
        <v>25</v>
      </c>
      <c r="C187" s="59" t="s">
        <v>53</v>
      </c>
      <c r="D187" s="11"/>
      <c r="E187" s="12"/>
      <c r="F187" s="12"/>
      <c r="G187" s="12"/>
      <c r="H187" s="12"/>
      <c r="I187" s="12"/>
      <c r="J187" s="12"/>
      <c r="K187" s="12"/>
      <c r="L187" s="11"/>
      <c r="M187" s="11"/>
      <c r="N187" s="6"/>
    </row>
    <row r="188" spans="1:14" x14ac:dyDescent="0.3">
      <c r="A188" s="40"/>
      <c r="B188" s="43" t="s">
        <v>27</v>
      </c>
      <c r="C188" s="59" t="s">
        <v>93</v>
      </c>
      <c r="D188" s="11"/>
      <c r="E188" s="7"/>
      <c r="F188" s="7"/>
      <c r="G188" s="7"/>
      <c r="H188" s="7"/>
      <c r="I188" s="7"/>
      <c r="J188" s="7"/>
      <c r="K188" s="7"/>
      <c r="L188" s="11"/>
      <c r="M188" s="11"/>
      <c r="N188" s="6"/>
    </row>
    <row r="189" spans="1:14" x14ac:dyDescent="0.3">
      <c r="A189" s="40"/>
      <c r="B189" s="43" t="s">
        <v>29</v>
      </c>
      <c r="C189" s="66"/>
      <c r="D189" s="7" t="s">
        <v>361</v>
      </c>
      <c r="E189" s="7">
        <v>3454976</v>
      </c>
      <c r="F189" s="7" t="s">
        <v>361</v>
      </c>
      <c r="G189" s="7" t="s">
        <v>361</v>
      </c>
      <c r="H189" s="7">
        <v>2772578</v>
      </c>
      <c r="I189" s="7" t="s">
        <v>361</v>
      </c>
      <c r="J189" s="7">
        <v>1962136</v>
      </c>
      <c r="K189" s="7">
        <v>4604044</v>
      </c>
      <c r="L189" s="7" t="s">
        <v>361</v>
      </c>
      <c r="M189" s="7" t="s">
        <v>361</v>
      </c>
      <c r="N189" s="38">
        <v>12793734</v>
      </c>
    </row>
    <row r="190" spans="1:14" x14ac:dyDescent="0.3">
      <c r="A190" s="40"/>
      <c r="B190" s="43" t="s">
        <v>39</v>
      </c>
      <c r="C190" s="66"/>
      <c r="D190" s="7" t="s">
        <v>361</v>
      </c>
      <c r="E190" s="7">
        <v>902357</v>
      </c>
      <c r="F190" s="7" t="s">
        <v>361</v>
      </c>
      <c r="G190" s="7" t="s">
        <v>361</v>
      </c>
      <c r="H190" s="7">
        <v>724114</v>
      </c>
      <c r="I190" s="7" t="s">
        <v>361</v>
      </c>
      <c r="J190" s="7">
        <v>512452</v>
      </c>
      <c r="K190" s="7">
        <v>1203149</v>
      </c>
      <c r="L190" s="7" t="s">
        <v>361</v>
      </c>
      <c r="M190" s="7" t="s">
        <v>361</v>
      </c>
      <c r="N190" s="38">
        <v>3342072</v>
      </c>
    </row>
    <row r="191" spans="1:14" x14ac:dyDescent="0.3">
      <c r="A191" s="40"/>
      <c r="B191" s="43" t="s">
        <v>31</v>
      </c>
      <c r="C191" s="10"/>
      <c r="D191" s="7" t="s">
        <v>361</v>
      </c>
      <c r="E191" s="7">
        <v>497269</v>
      </c>
      <c r="F191" s="7" t="s">
        <v>361</v>
      </c>
      <c r="G191" s="7" t="s">
        <v>361</v>
      </c>
      <c r="H191" s="7">
        <v>399043</v>
      </c>
      <c r="I191" s="7" t="s">
        <v>361</v>
      </c>
      <c r="J191" s="7">
        <v>282400</v>
      </c>
      <c r="K191" s="7">
        <v>663025</v>
      </c>
      <c r="L191" s="7" t="s">
        <v>361</v>
      </c>
      <c r="M191" s="7" t="s">
        <v>361</v>
      </c>
      <c r="N191" s="38">
        <v>1841737</v>
      </c>
    </row>
    <row r="192" spans="1:14" x14ac:dyDescent="0.3">
      <c r="A192" s="40"/>
      <c r="B192" s="43" t="s">
        <v>32</v>
      </c>
      <c r="C192" s="59"/>
      <c r="D192" s="11"/>
      <c r="E192" s="51">
        <v>0.122</v>
      </c>
      <c r="F192" s="51" t="s">
        <v>361</v>
      </c>
      <c r="G192" s="51" t="s">
        <v>361</v>
      </c>
      <c r="H192" s="51">
        <v>0.122</v>
      </c>
      <c r="I192" s="51" t="s">
        <v>361</v>
      </c>
      <c r="J192" s="51">
        <v>0.122</v>
      </c>
      <c r="K192" s="51">
        <v>0.123</v>
      </c>
      <c r="L192" s="11"/>
      <c r="M192" s="11"/>
      <c r="N192" s="6"/>
    </row>
    <row r="193" spans="1:14" x14ac:dyDescent="0.3">
      <c r="A193" s="40"/>
      <c r="B193" s="43"/>
      <c r="C193" s="59"/>
      <c r="E193" s="12"/>
      <c r="F193" s="12"/>
      <c r="G193" s="12"/>
      <c r="H193" s="12"/>
      <c r="I193" s="12"/>
      <c r="J193" s="12"/>
      <c r="K193" s="12"/>
      <c r="N193" s="6"/>
    </row>
    <row r="194" spans="1:14" x14ac:dyDescent="0.3">
      <c r="A194" s="42">
        <f>A183+1</f>
        <v>7</v>
      </c>
      <c r="B194" s="43" t="s">
        <v>15</v>
      </c>
      <c r="C194" s="60" t="s">
        <v>100</v>
      </c>
      <c r="E194" s="12"/>
      <c r="F194" s="12"/>
      <c r="G194" s="12"/>
      <c r="H194" s="12"/>
      <c r="I194" s="12"/>
      <c r="J194" s="12"/>
      <c r="K194" s="12"/>
      <c r="N194" s="6"/>
    </row>
    <row r="195" spans="1:14" x14ac:dyDescent="0.3">
      <c r="A195" s="42"/>
      <c r="B195" s="41" t="s">
        <v>17</v>
      </c>
      <c r="C195" s="59" t="s">
        <v>101</v>
      </c>
      <c r="N195" s="6"/>
    </row>
    <row r="196" spans="1:14" x14ac:dyDescent="0.3">
      <c r="A196" s="40"/>
      <c r="B196" s="43" t="s">
        <v>20</v>
      </c>
      <c r="C196" s="59">
        <v>2020</v>
      </c>
      <c r="E196" s="12"/>
      <c r="F196" s="12"/>
      <c r="G196" s="12"/>
      <c r="H196" s="12"/>
      <c r="I196" s="12"/>
      <c r="J196" s="12"/>
      <c r="K196" s="12"/>
      <c r="N196" s="6"/>
    </row>
    <row r="197" spans="1:14" x14ac:dyDescent="0.3">
      <c r="A197" s="40"/>
      <c r="B197" s="43" t="s">
        <v>22</v>
      </c>
      <c r="C197" s="59" t="s">
        <v>102</v>
      </c>
      <c r="E197" s="12"/>
      <c r="F197" s="12"/>
      <c r="G197" s="12"/>
      <c r="H197" s="12"/>
      <c r="I197" s="12"/>
      <c r="J197" s="12"/>
      <c r="K197" s="12"/>
      <c r="N197" s="6"/>
    </row>
    <row r="198" spans="1:14" x14ac:dyDescent="0.3">
      <c r="A198" s="40"/>
      <c r="B198" s="43" t="s">
        <v>25</v>
      </c>
      <c r="C198" s="59" t="s">
        <v>53</v>
      </c>
      <c r="E198" s="12"/>
      <c r="F198" s="12" t="s">
        <v>35</v>
      </c>
      <c r="G198" s="12"/>
      <c r="H198" s="12"/>
      <c r="I198" s="12"/>
      <c r="J198" s="12"/>
      <c r="K198" s="12"/>
      <c r="N198" s="6"/>
    </row>
    <row r="199" spans="1:14" x14ac:dyDescent="0.3">
      <c r="A199" s="40"/>
      <c r="B199" s="43" t="s">
        <v>27</v>
      </c>
      <c r="C199" s="59" t="s">
        <v>44</v>
      </c>
      <c r="E199" s="12"/>
      <c r="F199" s="12"/>
      <c r="G199" s="12"/>
      <c r="H199" s="12"/>
      <c r="I199" s="12"/>
      <c r="J199" s="12"/>
      <c r="K199" s="12"/>
      <c r="N199" s="6"/>
    </row>
    <row r="200" spans="1:14" x14ac:dyDescent="0.3">
      <c r="A200" s="40"/>
      <c r="B200" s="43" t="s">
        <v>29</v>
      </c>
      <c r="C200" s="66"/>
      <c r="D200" s="7" t="s">
        <v>361</v>
      </c>
      <c r="E200" s="7">
        <v>6750000</v>
      </c>
      <c r="F200" s="7" t="s">
        <v>361</v>
      </c>
      <c r="G200" s="7" t="s">
        <v>361</v>
      </c>
      <c r="H200" s="7">
        <v>5400000</v>
      </c>
      <c r="I200" s="7" t="s">
        <v>361</v>
      </c>
      <c r="J200" s="7">
        <v>3850000</v>
      </c>
      <c r="K200" s="7">
        <v>9000000</v>
      </c>
      <c r="L200" s="7" t="s">
        <v>361</v>
      </c>
      <c r="M200" s="7" t="s">
        <v>361</v>
      </c>
      <c r="N200" s="38">
        <v>25000000</v>
      </c>
    </row>
    <row r="201" spans="1:14" x14ac:dyDescent="0.3">
      <c r="A201" s="40"/>
      <c r="B201" s="43" t="s">
        <v>39</v>
      </c>
      <c r="C201" s="66"/>
      <c r="D201" s="7" t="s">
        <v>361</v>
      </c>
      <c r="E201" s="7">
        <v>1331692</v>
      </c>
      <c r="F201" s="7" t="s">
        <v>361</v>
      </c>
      <c r="G201" s="7" t="s">
        <v>361</v>
      </c>
      <c r="H201" s="7">
        <v>1065353</v>
      </c>
      <c r="I201" s="7" t="s">
        <v>361</v>
      </c>
      <c r="J201" s="7">
        <v>759558</v>
      </c>
      <c r="K201" s="7">
        <v>1775588</v>
      </c>
      <c r="L201" s="7" t="s">
        <v>361</v>
      </c>
      <c r="M201" s="7" t="s">
        <v>361</v>
      </c>
      <c r="N201" s="38">
        <v>4932191</v>
      </c>
    </row>
    <row r="202" spans="1:14" x14ac:dyDescent="0.3">
      <c r="A202" s="40"/>
      <c r="B202" s="43" t="s">
        <v>31</v>
      </c>
      <c r="C202" s="10"/>
      <c r="D202" s="7" t="s">
        <v>361</v>
      </c>
      <c r="E202" s="7">
        <v>234690</v>
      </c>
      <c r="F202" s="7" t="s">
        <v>361</v>
      </c>
      <c r="G202" s="7" t="s">
        <v>361</v>
      </c>
      <c r="H202" s="7">
        <v>187752</v>
      </c>
      <c r="I202" s="7" t="s">
        <v>361</v>
      </c>
      <c r="J202" s="7">
        <v>133860</v>
      </c>
      <c r="K202" s="7">
        <v>312920</v>
      </c>
      <c r="L202" s="7" t="s">
        <v>361</v>
      </c>
      <c r="M202" s="7" t="s">
        <v>361</v>
      </c>
      <c r="N202" s="38">
        <v>869222</v>
      </c>
    </row>
    <row r="203" spans="1:14" x14ac:dyDescent="0.3">
      <c r="A203" s="40"/>
      <c r="B203" s="43" t="s">
        <v>32</v>
      </c>
      <c r="C203" s="59"/>
      <c r="E203" s="51">
        <v>9.5000000000000001E-2</v>
      </c>
      <c r="F203" s="51" t="s">
        <v>361</v>
      </c>
      <c r="G203" s="51" t="s">
        <v>361</v>
      </c>
      <c r="H203" s="51">
        <v>9.5000000000000001E-2</v>
      </c>
      <c r="I203" s="51" t="s">
        <v>361</v>
      </c>
      <c r="J203" s="51">
        <v>9.5000000000000001E-2</v>
      </c>
      <c r="K203" s="51">
        <v>9.5000000000000001E-2</v>
      </c>
      <c r="N203" s="6"/>
    </row>
    <row r="204" spans="1:14" x14ac:dyDescent="0.3">
      <c r="A204" s="40"/>
      <c r="B204" s="43"/>
      <c r="C204" s="59"/>
      <c r="E204" s="12"/>
      <c r="F204" s="12"/>
      <c r="G204" s="12"/>
      <c r="H204" s="12"/>
      <c r="I204" s="12"/>
      <c r="J204" s="12"/>
      <c r="K204" s="12"/>
      <c r="N204" s="6"/>
    </row>
    <row r="205" spans="1:14" x14ac:dyDescent="0.3">
      <c r="A205" s="42">
        <f>A194+1</f>
        <v>8</v>
      </c>
      <c r="B205" s="43" t="s">
        <v>15</v>
      </c>
      <c r="C205" s="60" t="s">
        <v>103</v>
      </c>
      <c r="E205" s="12"/>
      <c r="F205" s="12"/>
      <c r="G205" s="12"/>
      <c r="H205" s="12"/>
      <c r="I205" s="12"/>
      <c r="J205" s="12"/>
      <c r="K205" s="12"/>
      <c r="N205" s="6"/>
    </row>
    <row r="206" spans="1:14" x14ac:dyDescent="0.3">
      <c r="A206" s="42"/>
      <c r="B206" s="41" t="s">
        <v>17</v>
      </c>
      <c r="C206" s="59" t="s">
        <v>104</v>
      </c>
      <c r="N206" s="6"/>
    </row>
    <row r="207" spans="1:14" x14ac:dyDescent="0.3">
      <c r="A207" s="40"/>
      <c r="B207" s="43" t="s">
        <v>20</v>
      </c>
      <c r="C207" s="59">
        <v>2021</v>
      </c>
      <c r="N207" s="6"/>
    </row>
    <row r="208" spans="1:14" x14ac:dyDescent="0.3">
      <c r="A208" s="40"/>
      <c r="B208" s="43" t="s">
        <v>22</v>
      </c>
      <c r="C208" s="59" t="s">
        <v>105</v>
      </c>
      <c r="N208" s="6"/>
    </row>
    <row r="209" spans="1:14" x14ac:dyDescent="0.3">
      <c r="A209" s="40"/>
      <c r="B209" s="43" t="s">
        <v>25</v>
      </c>
      <c r="C209" s="59" t="s">
        <v>53</v>
      </c>
      <c r="N209" s="6"/>
    </row>
    <row r="210" spans="1:14" x14ac:dyDescent="0.3">
      <c r="A210" s="40"/>
      <c r="B210" s="43" t="s">
        <v>27</v>
      </c>
      <c r="C210" s="59" t="s">
        <v>49</v>
      </c>
      <c r="N210" s="6"/>
    </row>
    <row r="211" spans="1:14" x14ac:dyDescent="0.3">
      <c r="A211" s="40"/>
      <c r="B211" s="43" t="s">
        <v>29</v>
      </c>
      <c r="C211" s="59"/>
      <c r="D211" s="7" t="s">
        <v>361</v>
      </c>
      <c r="E211" s="7">
        <v>18969188</v>
      </c>
      <c r="F211" s="7">
        <v>8686683</v>
      </c>
      <c r="G211" s="7">
        <v>19735328</v>
      </c>
      <c r="H211" s="7" t="s">
        <v>361</v>
      </c>
      <c r="I211" s="7" t="s">
        <v>361</v>
      </c>
      <c r="J211" s="7">
        <v>9488430</v>
      </c>
      <c r="K211" s="7">
        <v>11050232</v>
      </c>
      <c r="L211" s="7">
        <v>7894151</v>
      </c>
      <c r="M211" s="7">
        <v>22137249</v>
      </c>
      <c r="N211" s="38">
        <v>97961261</v>
      </c>
    </row>
    <row r="212" spans="1:14" x14ac:dyDescent="0.3">
      <c r="A212" s="40"/>
      <c r="B212" s="43" t="s">
        <v>39</v>
      </c>
      <c r="C212" s="59"/>
      <c r="D212" s="7" t="s">
        <v>361</v>
      </c>
      <c r="E212" s="7">
        <v>1090745</v>
      </c>
      <c r="F212" s="7">
        <v>499860</v>
      </c>
      <c r="G212" s="7">
        <v>1136302</v>
      </c>
      <c r="H212" s="7" t="s">
        <v>361</v>
      </c>
      <c r="I212" s="7" t="s">
        <v>361</v>
      </c>
      <c r="J212" s="7">
        <v>545415</v>
      </c>
      <c r="K212" s="7">
        <v>636075</v>
      </c>
      <c r="L212" s="7">
        <v>454303</v>
      </c>
      <c r="M212" s="7">
        <v>1272970</v>
      </c>
      <c r="N212" s="38">
        <v>5635670</v>
      </c>
    </row>
    <row r="213" spans="1:14" x14ac:dyDescent="0.3">
      <c r="A213" s="40"/>
      <c r="B213" s="43" t="s">
        <v>31</v>
      </c>
      <c r="C213" s="59"/>
      <c r="D213" s="7" t="s">
        <v>361</v>
      </c>
      <c r="E213" s="7">
        <v>240234</v>
      </c>
      <c r="F213" s="7">
        <v>110150</v>
      </c>
      <c r="G213" s="7">
        <v>250265</v>
      </c>
      <c r="H213" s="7" t="s">
        <v>361</v>
      </c>
      <c r="I213" s="7" t="s">
        <v>361</v>
      </c>
      <c r="J213" s="7">
        <v>120267</v>
      </c>
      <c r="K213" s="7">
        <v>140111</v>
      </c>
      <c r="L213" s="7">
        <v>100106</v>
      </c>
      <c r="M213" s="7">
        <v>280353</v>
      </c>
      <c r="N213" s="38">
        <v>1241486</v>
      </c>
    </row>
    <row r="214" spans="1:14" x14ac:dyDescent="0.3">
      <c r="A214" s="40"/>
      <c r="B214" s="43" t="s">
        <v>32</v>
      </c>
      <c r="C214" s="59"/>
      <c r="E214" s="51">
        <v>7.2999999999999995E-2</v>
      </c>
      <c r="F214" s="51">
        <v>7.2999999999999995E-2</v>
      </c>
      <c r="G214" s="51">
        <v>7.2999999999999995E-2</v>
      </c>
      <c r="H214" s="51"/>
      <c r="I214" s="51" t="s">
        <v>361</v>
      </c>
      <c r="J214" s="51">
        <v>7.2999999999999995E-2</v>
      </c>
      <c r="K214" s="51">
        <v>7.2999999999999995E-2</v>
      </c>
      <c r="L214" s="51">
        <v>7.2999999999999995E-2</v>
      </c>
      <c r="M214" s="51">
        <v>7.2999999999999995E-2</v>
      </c>
      <c r="N214" s="6"/>
    </row>
    <row r="215" spans="1:14" x14ac:dyDescent="0.3">
      <c r="A215" s="40"/>
      <c r="B215" s="43"/>
      <c r="C215" s="59"/>
      <c r="E215" s="7"/>
      <c r="F215" s="7"/>
      <c r="G215" s="7"/>
      <c r="H215" s="7"/>
      <c r="I215" s="7"/>
      <c r="J215" s="7"/>
      <c r="K215" s="7"/>
      <c r="L215" s="7"/>
      <c r="M215" s="7"/>
      <c r="N215" s="6"/>
    </row>
    <row r="216" spans="1:14" x14ac:dyDescent="0.3">
      <c r="A216" s="42">
        <f>A205+1</f>
        <v>9</v>
      </c>
      <c r="B216" s="43" t="s">
        <v>15</v>
      </c>
      <c r="C216" s="60" t="s">
        <v>106</v>
      </c>
      <c r="E216" s="7"/>
      <c r="F216" s="7"/>
      <c r="G216" s="7"/>
      <c r="H216" s="7"/>
      <c r="I216" s="7"/>
      <c r="J216" s="7"/>
      <c r="K216" s="7"/>
      <c r="L216" s="7"/>
      <c r="M216" s="7"/>
      <c r="N216" s="6"/>
    </row>
    <row r="217" spans="1:14" x14ac:dyDescent="0.3">
      <c r="A217" s="42"/>
      <c r="B217" s="41" t="s">
        <v>17</v>
      </c>
      <c r="C217" s="59" t="s">
        <v>107</v>
      </c>
      <c r="N217" s="6"/>
    </row>
    <row r="218" spans="1:14" x14ac:dyDescent="0.3">
      <c r="A218" s="40"/>
      <c r="B218" s="43" t="s">
        <v>20</v>
      </c>
      <c r="C218" s="59">
        <v>2020</v>
      </c>
      <c r="E218" s="7"/>
      <c r="F218" s="7"/>
      <c r="G218" s="7"/>
      <c r="H218" s="7"/>
      <c r="I218" s="7"/>
      <c r="J218" s="7"/>
      <c r="K218" s="7"/>
      <c r="L218" s="7"/>
      <c r="M218" s="7"/>
      <c r="N218" s="6"/>
    </row>
    <row r="219" spans="1:14" x14ac:dyDescent="0.3">
      <c r="A219" s="40"/>
      <c r="B219" s="43" t="s">
        <v>22</v>
      </c>
      <c r="C219" s="59" t="s">
        <v>96</v>
      </c>
      <c r="E219" s="7"/>
      <c r="F219" s="7"/>
      <c r="G219" s="7"/>
      <c r="H219" s="7"/>
      <c r="I219" s="7"/>
      <c r="J219" s="7"/>
      <c r="K219" s="7"/>
      <c r="L219" s="7"/>
      <c r="M219" s="7"/>
      <c r="N219" s="6"/>
    </row>
    <row r="220" spans="1:14" x14ac:dyDescent="0.3">
      <c r="A220" s="40"/>
      <c r="B220" s="43" t="s">
        <v>25</v>
      </c>
      <c r="C220" s="59" t="s">
        <v>43</v>
      </c>
      <c r="E220" s="7"/>
      <c r="F220" s="7"/>
      <c r="G220" s="7"/>
      <c r="H220" s="7"/>
      <c r="I220" s="7"/>
      <c r="J220" s="7"/>
      <c r="K220" s="7"/>
      <c r="L220" s="7"/>
      <c r="M220" s="7"/>
      <c r="N220" s="6"/>
    </row>
    <row r="221" spans="1:14" x14ac:dyDescent="0.3">
      <c r="A221" s="40"/>
      <c r="B221" s="43" t="s">
        <v>27</v>
      </c>
      <c r="C221" s="59" t="s">
        <v>49</v>
      </c>
      <c r="E221" s="7"/>
      <c r="F221" s="7"/>
      <c r="G221" s="7"/>
      <c r="H221" s="7"/>
      <c r="I221" s="7"/>
      <c r="J221" s="7"/>
      <c r="K221" s="7"/>
      <c r="L221" s="7"/>
      <c r="M221" s="7"/>
      <c r="N221" s="6"/>
    </row>
    <row r="222" spans="1:14" x14ac:dyDescent="0.3">
      <c r="A222" s="40"/>
      <c r="B222" s="43" t="s">
        <v>29</v>
      </c>
      <c r="C222" s="59"/>
      <c r="D222" s="7" t="s">
        <v>361</v>
      </c>
      <c r="E222" s="7">
        <v>14958423</v>
      </c>
      <c r="F222" s="7">
        <v>6858577</v>
      </c>
      <c r="G222" s="7">
        <v>15571735</v>
      </c>
      <c r="H222" s="7" t="s">
        <v>361</v>
      </c>
      <c r="I222" s="7" t="s">
        <v>361</v>
      </c>
      <c r="J222" s="7">
        <v>7479211</v>
      </c>
      <c r="K222" s="7">
        <v>8723171</v>
      </c>
      <c r="L222" s="7">
        <v>6225605</v>
      </c>
      <c r="M222" s="7">
        <v>17440962</v>
      </c>
      <c r="N222" s="38">
        <v>77257684</v>
      </c>
    </row>
    <row r="223" spans="1:14" x14ac:dyDescent="0.3">
      <c r="A223" s="40"/>
      <c r="B223" s="43" t="s">
        <v>39</v>
      </c>
      <c r="C223" s="59"/>
      <c r="D223" s="7" t="s">
        <v>361</v>
      </c>
      <c r="E223" s="7">
        <v>4877996</v>
      </c>
      <c r="F223" s="7">
        <v>2234908</v>
      </c>
      <c r="G223" s="7">
        <v>5079566</v>
      </c>
      <c r="H223" s="7" t="s">
        <v>361</v>
      </c>
      <c r="I223" s="7" t="s">
        <v>361</v>
      </c>
      <c r="J223" s="7">
        <v>2438998</v>
      </c>
      <c r="K223" s="7">
        <v>2844658</v>
      </c>
      <c r="L223" s="7">
        <v>2030819</v>
      </c>
      <c r="M223" s="7">
        <v>5689316</v>
      </c>
      <c r="N223" s="38">
        <v>25196261</v>
      </c>
    </row>
    <row r="224" spans="1:14" x14ac:dyDescent="0.3">
      <c r="A224" s="40"/>
      <c r="B224" s="43" t="s">
        <v>31</v>
      </c>
      <c r="C224" s="59"/>
      <c r="D224" s="7" t="s">
        <v>361</v>
      </c>
      <c r="E224" s="7">
        <v>1304001</v>
      </c>
      <c r="F224" s="7">
        <v>597442</v>
      </c>
      <c r="G224" s="7">
        <v>1357885</v>
      </c>
      <c r="H224" s="7" t="s">
        <v>361</v>
      </c>
      <c r="I224" s="7" t="s">
        <v>361</v>
      </c>
      <c r="J224" s="7">
        <v>652000</v>
      </c>
      <c r="K224" s="7">
        <v>760443</v>
      </c>
      <c r="L224" s="7">
        <v>542885</v>
      </c>
      <c r="M224" s="7">
        <v>1523959</v>
      </c>
      <c r="N224" s="38">
        <v>6738615</v>
      </c>
    </row>
    <row r="225" spans="1:14" x14ac:dyDescent="0.3">
      <c r="A225" s="40"/>
      <c r="B225" s="43" t="s">
        <v>32</v>
      </c>
      <c r="C225" s="59"/>
      <c r="E225" s="51">
        <v>0.19700000000000001</v>
      </c>
      <c r="F225" s="51">
        <v>0.19600000000000001</v>
      </c>
      <c r="G225" s="51">
        <v>0.19700000000000001</v>
      </c>
      <c r="H225" s="51"/>
      <c r="I225" s="51" t="s">
        <v>361</v>
      </c>
      <c r="J225" s="51">
        <v>0.19700000000000001</v>
      </c>
      <c r="K225" s="51">
        <v>0.19700000000000001</v>
      </c>
      <c r="L225" s="51">
        <v>0.19700000000000001</v>
      </c>
      <c r="M225" s="51">
        <v>0.19700000000000001</v>
      </c>
      <c r="N225" s="6"/>
    </row>
    <row r="226" spans="1:14" x14ac:dyDescent="0.3">
      <c r="A226" s="40"/>
      <c r="B226" s="43"/>
      <c r="C226" s="59"/>
      <c r="E226" s="7"/>
      <c r="F226" s="7"/>
      <c r="G226" s="7"/>
      <c r="H226" s="7"/>
      <c r="I226" s="7"/>
      <c r="J226" s="7"/>
      <c r="K226" s="7"/>
      <c r="L226" s="7"/>
      <c r="M226" s="7"/>
      <c r="N226" s="6"/>
    </row>
    <row r="227" spans="1:14" x14ac:dyDescent="0.3">
      <c r="A227" s="42">
        <f>A216+1</f>
        <v>10</v>
      </c>
      <c r="B227" s="43" t="s">
        <v>15</v>
      </c>
      <c r="C227" s="60" t="s">
        <v>108</v>
      </c>
      <c r="E227" s="7"/>
      <c r="F227" s="7"/>
      <c r="G227" s="7"/>
      <c r="H227" s="7"/>
      <c r="I227" s="7"/>
      <c r="J227" s="7"/>
      <c r="K227" s="7"/>
      <c r="L227" s="7"/>
      <c r="M227" s="7"/>
      <c r="N227" s="6"/>
    </row>
    <row r="228" spans="1:14" x14ac:dyDescent="0.3">
      <c r="A228" s="42"/>
      <c r="B228" s="41" t="s">
        <v>17</v>
      </c>
      <c r="C228" s="59" t="s">
        <v>109</v>
      </c>
      <c r="N228" s="6"/>
    </row>
    <row r="229" spans="1:14" x14ac:dyDescent="0.3">
      <c r="A229" s="40"/>
      <c r="B229" s="43" t="s">
        <v>20</v>
      </c>
      <c r="C229" s="59">
        <v>2020</v>
      </c>
      <c r="E229" s="7"/>
      <c r="F229" s="7"/>
      <c r="G229" s="7"/>
      <c r="H229" s="7"/>
      <c r="I229" s="7"/>
      <c r="J229" s="7"/>
      <c r="K229" s="7"/>
      <c r="L229" s="7"/>
      <c r="M229" s="7"/>
      <c r="N229" s="6"/>
    </row>
    <row r="230" spans="1:14" x14ac:dyDescent="0.3">
      <c r="A230" s="40"/>
      <c r="B230" s="43" t="s">
        <v>22</v>
      </c>
      <c r="C230" s="59" t="s">
        <v>96</v>
      </c>
      <c r="E230" s="7"/>
      <c r="F230" s="7"/>
      <c r="G230" s="7"/>
      <c r="H230" s="7"/>
      <c r="I230" s="7"/>
      <c r="J230" s="7"/>
      <c r="K230" s="7"/>
      <c r="L230" s="7"/>
      <c r="M230" s="7"/>
      <c r="N230" s="6"/>
    </row>
    <row r="231" spans="1:14" x14ac:dyDescent="0.3">
      <c r="A231" s="40"/>
      <c r="B231" s="43" t="s">
        <v>25</v>
      </c>
      <c r="C231" s="59" t="s">
        <v>53</v>
      </c>
      <c r="E231" s="7"/>
      <c r="F231" s="7"/>
      <c r="G231" s="7"/>
      <c r="H231" s="7"/>
      <c r="I231" s="7"/>
      <c r="J231" s="7"/>
      <c r="K231" s="7"/>
      <c r="L231" s="7"/>
      <c r="M231" s="7"/>
      <c r="N231" s="6"/>
    </row>
    <row r="232" spans="1:14" x14ac:dyDescent="0.3">
      <c r="A232" s="40"/>
      <c r="B232" s="43" t="s">
        <v>27</v>
      </c>
      <c r="C232" s="59" t="s">
        <v>93</v>
      </c>
      <c r="E232" s="7"/>
      <c r="F232" s="7"/>
      <c r="G232" s="7"/>
      <c r="H232" s="7"/>
      <c r="I232" s="7"/>
      <c r="J232" s="7"/>
      <c r="K232" s="7"/>
      <c r="L232" s="7"/>
      <c r="M232" s="7"/>
      <c r="N232" s="6"/>
    </row>
    <row r="233" spans="1:14" x14ac:dyDescent="0.3">
      <c r="A233" s="40"/>
      <c r="B233" s="43" t="s">
        <v>29</v>
      </c>
      <c r="C233" s="59"/>
      <c r="D233" s="7" t="s">
        <v>361</v>
      </c>
      <c r="E233" s="7">
        <v>8221892</v>
      </c>
      <c r="F233" s="7">
        <v>3766368</v>
      </c>
      <c r="G233" s="7">
        <v>8561639</v>
      </c>
      <c r="H233" s="7" t="s">
        <v>361</v>
      </c>
      <c r="I233" s="7" t="s">
        <v>361</v>
      </c>
      <c r="J233" s="7">
        <v>4108946</v>
      </c>
      <c r="K233" s="7">
        <v>4798935</v>
      </c>
      <c r="L233" s="7">
        <v>3422957</v>
      </c>
      <c r="M233" s="7">
        <v>9580882</v>
      </c>
      <c r="N233" s="38">
        <v>42461619</v>
      </c>
    </row>
    <row r="234" spans="1:14" x14ac:dyDescent="0.3">
      <c r="A234" s="40"/>
      <c r="B234" s="43" t="s">
        <v>39</v>
      </c>
      <c r="C234" s="59"/>
      <c r="D234" s="7" t="s">
        <v>361</v>
      </c>
      <c r="E234" s="7">
        <v>2770126</v>
      </c>
      <c r="F234" s="7">
        <v>1270595</v>
      </c>
      <c r="G234" s="7">
        <v>2884594</v>
      </c>
      <c r="H234" s="7" t="s">
        <v>361</v>
      </c>
      <c r="I234" s="7" t="s">
        <v>361</v>
      </c>
      <c r="J234" s="7">
        <v>1385063</v>
      </c>
      <c r="K234" s="7">
        <v>1616861</v>
      </c>
      <c r="L234" s="7">
        <v>1153265</v>
      </c>
      <c r="M234" s="7">
        <v>3227999</v>
      </c>
      <c r="N234" s="38">
        <v>14308503</v>
      </c>
    </row>
    <row r="235" spans="1:14" x14ac:dyDescent="0.3">
      <c r="A235" s="40"/>
      <c r="B235" s="43" t="s">
        <v>31</v>
      </c>
      <c r="C235" s="59"/>
      <c r="D235" s="7" t="s">
        <v>361</v>
      </c>
      <c r="E235" s="7">
        <v>150039</v>
      </c>
      <c r="F235" s="7">
        <v>68820</v>
      </c>
      <c r="G235" s="7">
        <v>156239</v>
      </c>
      <c r="H235" s="7" t="s">
        <v>361</v>
      </c>
      <c r="I235" s="7" t="s">
        <v>361</v>
      </c>
      <c r="J235" s="7">
        <v>75020</v>
      </c>
      <c r="K235" s="7">
        <v>87575</v>
      </c>
      <c r="L235" s="7">
        <v>62465</v>
      </c>
      <c r="M235" s="7">
        <v>174839</v>
      </c>
      <c r="N235" s="38">
        <v>774997</v>
      </c>
    </row>
    <row r="236" spans="1:14" x14ac:dyDescent="0.3">
      <c r="A236" s="40"/>
      <c r="B236" s="43" t="s">
        <v>32</v>
      </c>
      <c r="C236" s="59"/>
      <c r="E236" s="51">
        <v>0.19600000000000001</v>
      </c>
      <c r="F236" s="51">
        <v>0.19700000000000001</v>
      </c>
      <c r="G236" s="51">
        <v>0.19600000000000001</v>
      </c>
      <c r="H236" s="51"/>
      <c r="I236" s="51" t="s">
        <v>361</v>
      </c>
      <c r="J236" s="51">
        <v>0.19700000000000001</v>
      </c>
      <c r="K236" s="51">
        <v>0.19600000000000001</v>
      </c>
      <c r="L236" s="51">
        <v>0.19600000000000001</v>
      </c>
      <c r="M236" s="51">
        <v>0.19600000000000001</v>
      </c>
    </row>
    <row r="237" spans="1:14" x14ac:dyDescent="0.3">
      <c r="A237" s="40"/>
      <c r="B237" s="43"/>
      <c r="C237" s="59"/>
      <c r="E237" s="7"/>
      <c r="F237" s="7"/>
      <c r="G237" s="7"/>
      <c r="H237" s="7"/>
      <c r="I237" s="7"/>
      <c r="J237" s="7"/>
      <c r="K237" s="7"/>
      <c r="L237" s="7"/>
      <c r="M237" s="7"/>
    </row>
    <row r="238" spans="1:14" x14ac:dyDescent="0.3">
      <c r="A238" s="42">
        <f>A227+1</f>
        <v>11</v>
      </c>
      <c r="B238" s="43" t="s">
        <v>15</v>
      </c>
      <c r="C238" s="60" t="s">
        <v>110</v>
      </c>
      <c r="E238" s="11"/>
      <c r="F238" s="11"/>
      <c r="G238" s="11"/>
      <c r="H238" s="11"/>
      <c r="I238" s="11"/>
      <c r="J238" s="11"/>
      <c r="K238" s="11"/>
      <c r="L238" s="11"/>
      <c r="M238" s="11"/>
    </row>
    <row r="239" spans="1:14" x14ac:dyDescent="0.3">
      <c r="A239" s="42"/>
      <c r="B239" s="41" t="s">
        <v>17</v>
      </c>
      <c r="C239" s="59" t="s">
        <v>111</v>
      </c>
      <c r="N239" s="6"/>
    </row>
    <row r="240" spans="1:14" x14ac:dyDescent="0.3">
      <c r="A240" s="40"/>
      <c r="B240" s="43" t="s">
        <v>20</v>
      </c>
      <c r="C240" s="59">
        <v>2020</v>
      </c>
      <c r="D240" s="12"/>
      <c r="E240" s="7"/>
      <c r="F240" s="7"/>
      <c r="G240" s="7"/>
      <c r="H240" s="7"/>
      <c r="I240" s="7"/>
      <c r="J240" s="7"/>
      <c r="K240" s="7"/>
      <c r="L240" s="7"/>
      <c r="M240" s="7"/>
    </row>
    <row r="241" spans="1:14" x14ac:dyDescent="0.3">
      <c r="A241" s="40"/>
      <c r="B241" s="43" t="s">
        <v>22</v>
      </c>
      <c r="C241" s="59" t="s">
        <v>112</v>
      </c>
      <c r="D241" s="12"/>
      <c r="E241" s="7"/>
      <c r="F241" s="7"/>
      <c r="G241" s="7"/>
      <c r="H241" s="7"/>
      <c r="I241" s="7"/>
      <c r="J241" s="7"/>
      <c r="K241" s="7"/>
      <c r="L241" s="7"/>
      <c r="M241" s="7"/>
    </row>
    <row r="242" spans="1:14" x14ac:dyDescent="0.3">
      <c r="A242" s="40"/>
      <c r="B242" s="43" t="s">
        <v>25</v>
      </c>
      <c r="C242" s="59" t="s">
        <v>53</v>
      </c>
      <c r="D242" s="12"/>
      <c r="E242" s="7"/>
      <c r="F242" s="7"/>
      <c r="G242" s="7"/>
      <c r="H242" s="7"/>
      <c r="I242" s="7"/>
      <c r="J242" s="7"/>
      <c r="K242" s="7"/>
      <c r="L242" s="7"/>
      <c r="M242" s="7"/>
    </row>
    <row r="243" spans="1:14" x14ac:dyDescent="0.3">
      <c r="A243" s="40"/>
      <c r="B243" s="43" t="s">
        <v>27</v>
      </c>
      <c r="C243" s="59" t="s">
        <v>49</v>
      </c>
      <c r="D243" s="12"/>
      <c r="E243" s="7"/>
      <c r="F243" s="7"/>
      <c r="G243" s="7"/>
      <c r="H243" s="7"/>
      <c r="I243" s="7"/>
      <c r="J243" s="7"/>
      <c r="K243" s="7"/>
      <c r="L243" s="7"/>
      <c r="M243" s="7"/>
    </row>
    <row r="244" spans="1:14" x14ac:dyDescent="0.3">
      <c r="A244" s="40"/>
      <c r="B244" s="43" t="s">
        <v>29</v>
      </c>
      <c r="C244" s="59"/>
      <c r="D244" s="7" t="s">
        <v>361</v>
      </c>
      <c r="E244" s="7">
        <v>7477878</v>
      </c>
      <c r="F244" s="7">
        <v>3431329</v>
      </c>
      <c r="G244" s="7">
        <v>7794983</v>
      </c>
      <c r="H244" s="7" t="s">
        <v>361</v>
      </c>
      <c r="I244" s="7" t="s">
        <v>361</v>
      </c>
      <c r="J244" s="7">
        <v>3739766</v>
      </c>
      <c r="K244" s="7">
        <v>4365636</v>
      </c>
      <c r="L244" s="7">
        <v>3113927</v>
      </c>
      <c r="M244" s="7">
        <v>8715929</v>
      </c>
      <c r="N244" s="38">
        <v>38639448</v>
      </c>
    </row>
    <row r="245" spans="1:14" x14ac:dyDescent="0.3">
      <c r="A245" s="40"/>
      <c r="B245" s="43" t="s">
        <v>39</v>
      </c>
      <c r="C245" s="59"/>
      <c r="D245" s="7" t="s">
        <v>361</v>
      </c>
      <c r="E245" s="7">
        <v>346508</v>
      </c>
      <c r="F245" s="7">
        <v>158935</v>
      </c>
      <c r="G245" s="7">
        <v>360825</v>
      </c>
      <c r="H245" s="7" t="s">
        <v>361</v>
      </c>
      <c r="I245" s="7" t="s">
        <v>361</v>
      </c>
      <c r="J245" s="7">
        <v>173252</v>
      </c>
      <c r="K245" s="7">
        <v>202246</v>
      </c>
      <c r="L245" s="7">
        <v>144256</v>
      </c>
      <c r="M245" s="7">
        <v>403782</v>
      </c>
      <c r="N245" s="38">
        <v>1789804</v>
      </c>
    </row>
    <row r="246" spans="1:14" x14ac:dyDescent="0.3">
      <c r="A246" s="40"/>
      <c r="B246" s="43" t="s">
        <v>31</v>
      </c>
      <c r="C246" s="59"/>
      <c r="D246" s="7" t="s">
        <v>361</v>
      </c>
      <c r="E246" s="7">
        <v>91088</v>
      </c>
      <c r="F246" s="7">
        <v>41781</v>
      </c>
      <c r="G246" s="7">
        <v>94851</v>
      </c>
      <c r="H246" s="7" t="s">
        <v>361</v>
      </c>
      <c r="I246" s="7" t="s">
        <v>361</v>
      </c>
      <c r="J246" s="7">
        <v>45545</v>
      </c>
      <c r="K246" s="7">
        <v>53168</v>
      </c>
      <c r="L246" s="7">
        <v>37919</v>
      </c>
      <c r="M246" s="7">
        <v>106136</v>
      </c>
      <c r="N246" s="38">
        <v>470488</v>
      </c>
    </row>
    <row r="247" spans="1:14" x14ac:dyDescent="0.3">
      <c r="A247" s="40"/>
      <c r="B247" s="43" t="s">
        <v>32</v>
      </c>
      <c r="C247" s="59"/>
      <c r="D247" s="12"/>
      <c r="E247" s="51">
        <v>0.152</v>
      </c>
      <c r="F247" s="51">
        <v>0.152</v>
      </c>
      <c r="G247" s="51">
        <v>0.151</v>
      </c>
      <c r="H247" s="51"/>
      <c r="I247" s="51" t="s">
        <v>361</v>
      </c>
      <c r="J247" s="51">
        <v>0.152</v>
      </c>
      <c r="K247" s="51">
        <v>0.152</v>
      </c>
      <c r="L247" s="51">
        <v>0.152</v>
      </c>
      <c r="M247" s="51">
        <v>0.152</v>
      </c>
    </row>
    <row r="248" spans="1:14" x14ac:dyDescent="0.3">
      <c r="A248" s="40"/>
      <c r="B248" s="43"/>
      <c r="C248" s="59"/>
      <c r="D248" s="12"/>
      <c r="E248" s="17"/>
      <c r="F248" s="7"/>
      <c r="G248" s="7"/>
      <c r="H248" s="7"/>
      <c r="I248" s="7"/>
      <c r="J248" s="7"/>
      <c r="K248" s="7"/>
      <c r="L248" s="7"/>
      <c r="M248" s="7"/>
    </row>
    <row r="249" spans="1:14" x14ac:dyDescent="0.3">
      <c r="A249" s="42">
        <f>A238+1</f>
        <v>12</v>
      </c>
      <c r="B249" s="43" t="s">
        <v>15</v>
      </c>
      <c r="C249" s="60" t="s">
        <v>113</v>
      </c>
      <c r="E249" s="11"/>
      <c r="F249" s="11"/>
      <c r="G249" s="11"/>
      <c r="H249" s="11"/>
      <c r="I249" s="11"/>
      <c r="J249" s="11"/>
      <c r="K249" s="11"/>
      <c r="L249" s="11"/>
      <c r="M249" s="11"/>
    </row>
    <row r="250" spans="1:14" x14ac:dyDescent="0.3">
      <c r="A250" s="42"/>
      <c r="B250" s="41" t="s">
        <v>17</v>
      </c>
      <c r="C250" s="59" t="s">
        <v>114</v>
      </c>
      <c r="N250" s="6"/>
    </row>
    <row r="251" spans="1:14" x14ac:dyDescent="0.3">
      <c r="A251" s="40"/>
      <c r="B251" s="43" t="s">
        <v>20</v>
      </c>
      <c r="C251" s="59">
        <v>2021</v>
      </c>
      <c r="D251" s="12"/>
      <c r="E251" s="7"/>
      <c r="F251" s="7"/>
      <c r="G251" s="7"/>
      <c r="H251" s="7"/>
      <c r="I251" s="7"/>
      <c r="J251" s="7"/>
      <c r="K251" s="7"/>
      <c r="L251" s="7"/>
      <c r="M251" s="7"/>
    </row>
    <row r="252" spans="1:14" x14ac:dyDescent="0.3">
      <c r="A252" s="40"/>
      <c r="B252" s="43" t="s">
        <v>22</v>
      </c>
      <c r="C252" s="59" t="s">
        <v>112</v>
      </c>
      <c r="D252" s="12"/>
      <c r="E252" s="7"/>
      <c r="F252" s="7"/>
      <c r="G252" s="7"/>
      <c r="H252" s="7"/>
      <c r="I252" s="7"/>
      <c r="J252" s="7"/>
      <c r="K252" s="7"/>
      <c r="L252" s="7"/>
      <c r="M252" s="7"/>
    </row>
    <row r="253" spans="1:14" x14ac:dyDescent="0.3">
      <c r="A253" s="40"/>
      <c r="B253" s="43" t="s">
        <v>25</v>
      </c>
      <c r="C253" s="59"/>
      <c r="D253" s="12"/>
      <c r="E253" s="7"/>
      <c r="F253" s="7"/>
      <c r="G253" s="7"/>
      <c r="H253" s="7"/>
      <c r="I253" s="7"/>
      <c r="J253" s="7"/>
      <c r="K253" s="7"/>
      <c r="L253" s="7"/>
      <c r="M253" s="7"/>
    </row>
    <row r="254" spans="1:14" x14ac:dyDescent="0.3">
      <c r="A254" s="40"/>
      <c r="B254" s="43" t="s">
        <v>27</v>
      </c>
      <c r="C254" s="59" t="s">
        <v>49</v>
      </c>
      <c r="D254" s="12"/>
      <c r="E254" s="7"/>
      <c r="F254" s="7"/>
      <c r="G254" s="7"/>
      <c r="H254" s="7"/>
      <c r="I254" s="7"/>
      <c r="J254" s="7"/>
      <c r="K254" s="7"/>
      <c r="L254" s="7"/>
      <c r="M254" s="7"/>
    </row>
    <row r="255" spans="1:14" x14ac:dyDescent="0.3">
      <c r="A255" s="40"/>
      <c r="B255" s="43" t="s">
        <v>29</v>
      </c>
      <c r="C255" s="59"/>
      <c r="D255" s="7" t="s">
        <v>361</v>
      </c>
      <c r="E255" s="7">
        <v>5436878</v>
      </c>
      <c r="F255" s="7">
        <v>2485278</v>
      </c>
      <c r="G255" s="7">
        <v>5669518</v>
      </c>
      <c r="H255" s="7" t="s">
        <v>361</v>
      </c>
      <c r="I255" s="7" t="s">
        <v>361</v>
      </c>
      <c r="J255" s="7">
        <v>2722232</v>
      </c>
      <c r="K255" s="7">
        <v>3172039</v>
      </c>
      <c r="L255" s="7">
        <v>2264697</v>
      </c>
      <c r="M255" s="7">
        <v>6352394</v>
      </c>
      <c r="N255" s="38">
        <v>28103036</v>
      </c>
    </row>
    <row r="256" spans="1:14" x14ac:dyDescent="0.3">
      <c r="A256" s="40"/>
      <c r="B256" s="43" t="s">
        <v>39</v>
      </c>
      <c r="C256" s="59"/>
      <c r="D256" s="7" t="s">
        <v>361</v>
      </c>
      <c r="E256" s="7">
        <v>269636</v>
      </c>
      <c r="F256" s="7">
        <v>123467</v>
      </c>
      <c r="G256" s="7">
        <v>281186</v>
      </c>
      <c r="H256" s="7" t="s">
        <v>361</v>
      </c>
      <c r="I256" s="7" t="s">
        <v>361</v>
      </c>
      <c r="J256" s="7">
        <v>135017</v>
      </c>
      <c r="K256" s="7">
        <v>157321</v>
      </c>
      <c r="L256" s="7">
        <v>112315</v>
      </c>
      <c r="M256" s="7">
        <v>315039</v>
      </c>
      <c r="N256" s="38">
        <v>1393981</v>
      </c>
    </row>
    <row r="257" spans="1:15" x14ac:dyDescent="0.3">
      <c r="A257" s="40"/>
      <c r="B257" s="43" t="s">
        <v>31</v>
      </c>
      <c r="C257" s="59"/>
      <c r="D257" s="7" t="s">
        <v>361</v>
      </c>
      <c r="E257" s="7">
        <v>17597</v>
      </c>
      <c r="F257" s="7">
        <v>12228</v>
      </c>
      <c r="G257" s="7">
        <v>18351</v>
      </c>
      <c r="H257" s="7" t="s">
        <v>361</v>
      </c>
      <c r="I257" s="7" t="s">
        <v>361</v>
      </c>
      <c r="J257" s="7">
        <v>8811</v>
      </c>
      <c r="K257" s="7">
        <v>10267</v>
      </c>
      <c r="L257" s="7">
        <v>7330</v>
      </c>
      <c r="M257" s="7">
        <v>20560</v>
      </c>
      <c r="N257" s="38">
        <v>95144</v>
      </c>
    </row>
    <row r="258" spans="1:15" x14ac:dyDescent="0.3">
      <c r="A258" s="40"/>
      <c r="B258" s="43" t="s">
        <v>32</v>
      </c>
      <c r="C258" s="59"/>
      <c r="D258" s="12"/>
      <c r="E258" s="51">
        <v>8.9999999999999993E-3</v>
      </c>
      <c r="F258" s="51">
        <v>0.01</v>
      </c>
      <c r="G258" s="51">
        <v>8.9999999999999993E-3</v>
      </c>
      <c r="H258" s="51"/>
      <c r="I258" s="51" t="s">
        <v>361</v>
      </c>
      <c r="J258" s="51">
        <v>8.9999999999999993E-3</v>
      </c>
      <c r="K258" s="51">
        <v>8.9999999999999993E-3</v>
      </c>
      <c r="L258" s="51">
        <v>8.9999999999999993E-3</v>
      </c>
      <c r="M258" s="51">
        <v>8.9999999999999993E-3</v>
      </c>
    </row>
    <row r="259" spans="1:15" x14ac:dyDescent="0.3">
      <c r="A259" s="40"/>
      <c r="B259" s="43"/>
      <c r="C259" s="59"/>
      <c r="D259" s="12"/>
      <c r="E259" s="17"/>
      <c r="F259" s="7"/>
      <c r="G259" s="7"/>
      <c r="H259" s="7"/>
      <c r="I259" s="7"/>
      <c r="J259" s="7"/>
      <c r="K259" s="7"/>
      <c r="L259" s="7"/>
      <c r="M259" s="7"/>
    </row>
    <row r="260" spans="1:15" x14ac:dyDescent="0.3">
      <c r="A260" s="42">
        <f>A249+1</f>
        <v>13</v>
      </c>
      <c r="B260" s="43" t="s">
        <v>15</v>
      </c>
      <c r="C260" s="60" t="s">
        <v>115</v>
      </c>
      <c r="E260" s="11"/>
      <c r="F260" s="11"/>
      <c r="G260" s="11"/>
      <c r="H260" s="11"/>
      <c r="I260" s="11"/>
      <c r="J260" s="11"/>
      <c r="K260" s="11"/>
      <c r="L260" s="11"/>
      <c r="M260" s="11"/>
    </row>
    <row r="261" spans="1:15" x14ac:dyDescent="0.3">
      <c r="A261" s="42"/>
      <c r="B261" s="41" t="s">
        <v>17</v>
      </c>
      <c r="C261" s="59" t="s">
        <v>116</v>
      </c>
      <c r="N261" s="6"/>
    </row>
    <row r="262" spans="1:15" x14ac:dyDescent="0.3">
      <c r="A262" s="40"/>
      <c r="B262" s="43" t="s">
        <v>20</v>
      </c>
      <c r="C262" s="59">
        <v>2021</v>
      </c>
      <c r="D262" s="12"/>
      <c r="E262" s="7"/>
      <c r="F262" s="7"/>
      <c r="G262" s="7"/>
      <c r="H262" s="7"/>
      <c r="I262" s="7"/>
      <c r="J262" s="7"/>
      <c r="K262" s="7"/>
      <c r="L262" s="7"/>
      <c r="M262" s="7"/>
    </row>
    <row r="263" spans="1:15" x14ac:dyDescent="0.3">
      <c r="A263" s="40"/>
      <c r="B263" s="43" t="s">
        <v>22</v>
      </c>
      <c r="C263" s="59" t="s">
        <v>117</v>
      </c>
      <c r="D263" s="12"/>
      <c r="E263" s="7"/>
      <c r="F263" s="7"/>
      <c r="G263" s="7"/>
      <c r="H263" s="7"/>
      <c r="I263" s="7"/>
      <c r="J263" s="7"/>
      <c r="K263" s="7"/>
      <c r="L263" s="7"/>
      <c r="M263" s="7"/>
    </row>
    <row r="264" spans="1:15" x14ac:dyDescent="0.3">
      <c r="A264" s="40"/>
      <c r="B264" s="43" t="s">
        <v>25</v>
      </c>
      <c r="C264" s="59"/>
      <c r="D264" s="12"/>
      <c r="E264" s="7"/>
      <c r="F264" s="7"/>
      <c r="G264" s="7"/>
      <c r="H264" s="7"/>
      <c r="I264" s="7"/>
      <c r="J264" s="7"/>
      <c r="K264" s="7"/>
      <c r="L264" s="7"/>
      <c r="M264" s="7"/>
    </row>
    <row r="265" spans="1:15" x14ac:dyDescent="0.3">
      <c r="A265" s="40"/>
      <c r="B265" s="43" t="s">
        <v>27</v>
      </c>
      <c r="C265" s="59" t="s">
        <v>49</v>
      </c>
      <c r="D265" s="12"/>
      <c r="E265" s="7"/>
      <c r="F265" s="7"/>
      <c r="G265" s="7"/>
      <c r="H265" s="7"/>
      <c r="I265" s="7"/>
      <c r="J265" s="7"/>
      <c r="K265" s="7"/>
      <c r="L265" s="7"/>
      <c r="M265" s="7"/>
    </row>
    <row r="266" spans="1:15" x14ac:dyDescent="0.3">
      <c r="A266" s="40"/>
      <c r="B266" s="43" t="s">
        <v>29</v>
      </c>
      <c r="C266" s="59"/>
      <c r="D266" s="7" t="s">
        <v>361</v>
      </c>
      <c r="E266" s="7">
        <v>1532807</v>
      </c>
      <c r="F266" s="7">
        <v>703195</v>
      </c>
      <c r="G266" s="7">
        <v>1596016</v>
      </c>
      <c r="H266" s="7" t="s">
        <v>361</v>
      </c>
      <c r="I266" s="7" t="s">
        <v>361</v>
      </c>
      <c r="J266" s="7">
        <v>766404</v>
      </c>
      <c r="K266" s="7">
        <v>892821</v>
      </c>
      <c r="L266" s="7">
        <v>639987</v>
      </c>
      <c r="M266" s="7">
        <v>1769839</v>
      </c>
      <c r="N266" s="38">
        <v>7901069</v>
      </c>
      <c r="O266" s="32"/>
    </row>
    <row r="267" spans="1:15" x14ac:dyDescent="0.3">
      <c r="A267" s="40"/>
      <c r="B267" s="43" t="s">
        <v>39</v>
      </c>
      <c r="C267" s="59"/>
      <c r="D267" s="7" t="s">
        <v>361</v>
      </c>
      <c r="E267" s="7">
        <v>165207</v>
      </c>
      <c r="F267" s="7">
        <v>75791</v>
      </c>
      <c r="G267" s="7">
        <v>172019</v>
      </c>
      <c r="H267" s="7" t="s">
        <v>361</v>
      </c>
      <c r="I267" s="7" t="s">
        <v>361</v>
      </c>
      <c r="J267" s="7">
        <v>82603</v>
      </c>
      <c r="K267" s="7">
        <v>96229</v>
      </c>
      <c r="L267" s="7">
        <v>68978</v>
      </c>
      <c r="M267" s="7">
        <v>190754</v>
      </c>
      <c r="N267" s="38">
        <v>851581</v>
      </c>
      <c r="O267" s="32"/>
    </row>
    <row r="268" spans="1:15" x14ac:dyDescent="0.3">
      <c r="A268" s="40"/>
      <c r="B268" s="43" t="s">
        <v>31</v>
      </c>
      <c r="C268" s="59"/>
      <c r="D268" s="7" t="s">
        <v>361</v>
      </c>
      <c r="E268" s="7">
        <v>6832</v>
      </c>
      <c r="F268" s="7">
        <v>3134</v>
      </c>
      <c r="G268" s="7">
        <v>7114</v>
      </c>
      <c r="H268" s="7" t="s">
        <v>361</v>
      </c>
      <c r="I268" s="7" t="s">
        <v>361</v>
      </c>
      <c r="J268" s="7">
        <v>3416</v>
      </c>
      <c r="K268" s="7">
        <v>3980</v>
      </c>
      <c r="L268" s="7">
        <v>2853</v>
      </c>
      <c r="M268" s="7">
        <v>7889</v>
      </c>
      <c r="N268" s="38">
        <v>35218</v>
      </c>
      <c r="O268" s="32"/>
    </row>
    <row r="269" spans="1:15" x14ac:dyDescent="0.3">
      <c r="A269" s="40"/>
      <c r="B269" s="43" t="s">
        <v>32</v>
      </c>
      <c r="C269" s="59"/>
      <c r="D269" s="12"/>
      <c r="E269" s="51">
        <v>5.0999999999999997E-2</v>
      </c>
      <c r="F269" s="51">
        <v>5.0999999999999997E-2</v>
      </c>
      <c r="G269" s="51">
        <v>5.0999999999999997E-2</v>
      </c>
      <c r="H269" s="51" t="s">
        <v>361</v>
      </c>
      <c r="I269" s="51" t="s">
        <v>361</v>
      </c>
      <c r="J269" s="51">
        <v>5.0999999999999997E-2</v>
      </c>
      <c r="K269" s="51">
        <v>5.0999999999999997E-2</v>
      </c>
      <c r="L269" s="51">
        <v>5.0999999999999997E-2</v>
      </c>
      <c r="M269" s="51">
        <v>5.0999999999999997E-2</v>
      </c>
    </row>
    <row r="270" spans="1:15" x14ac:dyDescent="0.3">
      <c r="A270" s="40"/>
      <c r="B270" s="43"/>
      <c r="C270" s="59"/>
      <c r="D270" s="12"/>
      <c r="E270" s="17"/>
      <c r="F270" s="7"/>
      <c r="G270" s="7"/>
      <c r="H270" s="7"/>
      <c r="I270" s="7"/>
      <c r="J270" s="7"/>
      <c r="K270" s="7"/>
      <c r="L270" s="7"/>
      <c r="M270" s="7"/>
    </row>
    <row r="271" spans="1:15" x14ac:dyDescent="0.3">
      <c r="A271" s="42">
        <f>A260+1</f>
        <v>14</v>
      </c>
      <c r="B271" s="43" t="s">
        <v>15</v>
      </c>
      <c r="C271" s="60" t="s">
        <v>118</v>
      </c>
      <c r="E271" s="11"/>
      <c r="F271" s="11"/>
      <c r="G271" s="11"/>
      <c r="H271" s="11"/>
      <c r="I271" s="11"/>
      <c r="J271" s="11"/>
      <c r="K271" s="11"/>
      <c r="L271" s="11"/>
      <c r="M271" s="11"/>
    </row>
    <row r="272" spans="1:15" x14ac:dyDescent="0.3">
      <c r="A272" s="42"/>
      <c r="B272" s="41" t="s">
        <v>17</v>
      </c>
      <c r="C272" s="59" t="s">
        <v>119</v>
      </c>
      <c r="N272" s="6"/>
    </row>
    <row r="273" spans="1:15" x14ac:dyDescent="0.3">
      <c r="A273" s="40"/>
      <c r="B273" s="43" t="s">
        <v>20</v>
      </c>
      <c r="C273" s="59">
        <v>2021</v>
      </c>
      <c r="D273" s="12"/>
      <c r="E273" s="7"/>
      <c r="F273" s="7"/>
      <c r="G273" s="7"/>
      <c r="H273" s="7"/>
      <c r="I273" s="7"/>
      <c r="J273" s="7"/>
      <c r="K273" s="7"/>
      <c r="L273" s="7"/>
      <c r="M273" s="7"/>
    </row>
    <row r="274" spans="1:15" x14ac:dyDescent="0.3">
      <c r="A274" s="40"/>
      <c r="B274" s="43" t="s">
        <v>22</v>
      </c>
      <c r="C274" s="59" t="s">
        <v>120</v>
      </c>
      <c r="D274" s="12"/>
      <c r="E274" s="7"/>
      <c r="F274" s="7"/>
      <c r="G274" s="7"/>
      <c r="H274" s="7"/>
      <c r="I274" s="7"/>
      <c r="J274" s="7"/>
      <c r="K274" s="7"/>
      <c r="L274" s="7"/>
      <c r="M274" s="7"/>
    </row>
    <row r="275" spans="1:15" x14ac:dyDescent="0.3">
      <c r="A275" s="40"/>
      <c r="B275" s="43" t="s">
        <v>25</v>
      </c>
      <c r="C275" s="59" t="s">
        <v>121</v>
      </c>
      <c r="D275" s="12"/>
      <c r="E275" s="7"/>
      <c r="F275" s="7"/>
      <c r="G275" s="7"/>
      <c r="H275" s="7"/>
      <c r="I275" s="7"/>
      <c r="J275" s="7"/>
      <c r="K275" s="7"/>
      <c r="L275" s="7"/>
      <c r="M275" s="7"/>
    </row>
    <row r="276" spans="1:15" x14ac:dyDescent="0.3">
      <c r="A276" s="40"/>
      <c r="B276" s="43" t="s">
        <v>27</v>
      </c>
      <c r="C276" s="59" t="s">
        <v>49</v>
      </c>
      <c r="D276" s="12"/>
      <c r="E276" s="7"/>
      <c r="F276" s="7"/>
      <c r="G276" s="7"/>
      <c r="H276" s="7"/>
      <c r="I276" s="7"/>
      <c r="J276" s="7"/>
      <c r="K276" s="7"/>
      <c r="L276" s="7"/>
      <c r="M276" s="7"/>
    </row>
    <row r="277" spans="1:15" x14ac:dyDescent="0.3">
      <c r="A277" s="40"/>
      <c r="B277" s="43" t="s">
        <v>29</v>
      </c>
      <c r="C277" s="59"/>
      <c r="D277" s="7" t="s">
        <v>361</v>
      </c>
      <c r="E277" s="7">
        <v>7003632</v>
      </c>
      <c r="F277" s="7">
        <v>3207201</v>
      </c>
      <c r="G277" s="7">
        <v>7294518</v>
      </c>
      <c r="H277" s="7" t="s">
        <v>361</v>
      </c>
      <c r="I277" s="7" t="s">
        <v>361</v>
      </c>
      <c r="J277" s="7">
        <v>4609419</v>
      </c>
      <c r="K277" s="7">
        <v>4087317</v>
      </c>
      <c r="L277" s="7">
        <v>2916315</v>
      </c>
      <c r="M277" s="7">
        <v>8174634</v>
      </c>
      <c r="N277" s="38">
        <v>37293036</v>
      </c>
      <c r="O277" s="32"/>
    </row>
    <row r="278" spans="1:15" x14ac:dyDescent="0.3">
      <c r="A278" s="40"/>
      <c r="B278" s="43" t="s">
        <v>39</v>
      </c>
      <c r="C278" s="59"/>
      <c r="D278" s="7" t="s">
        <v>361</v>
      </c>
      <c r="E278" s="7">
        <v>821406</v>
      </c>
      <c r="F278" s="7">
        <v>376150</v>
      </c>
      <c r="G278" s="7">
        <v>855521</v>
      </c>
      <c r="H278" s="7" t="s">
        <v>361</v>
      </c>
      <c r="I278" s="7" t="s">
        <v>361</v>
      </c>
      <c r="J278" s="7">
        <v>540606</v>
      </c>
      <c r="K278" s="7">
        <v>479372</v>
      </c>
      <c r="L278" s="7">
        <v>342034</v>
      </c>
      <c r="M278" s="7">
        <v>958744</v>
      </c>
      <c r="N278" s="38">
        <v>4373833</v>
      </c>
      <c r="O278" s="32"/>
    </row>
    <row r="279" spans="1:15" x14ac:dyDescent="0.3">
      <c r="A279" s="40"/>
      <c r="B279" s="43" t="s">
        <v>31</v>
      </c>
      <c r="C279" s="59"/>
      <c r="D279" s="7" t="s">
        <v>361</v>
      </c>
      <c r="E279" s="7">
        <v>303384</v>
      </c>
      <c r="F279" s="7">
        <v>138930</v>
      </c>
      <c r="G279" s="7">
        <v>315984</v>
      </c>
      <c r="H279" s="7" t="s">
        <v>361</v>
      </c>
      <c r="I279" s="7" t="s">
        <v>361</v>
      </c>
      <c r="J279" s="7">
        <v>199671</v>
      </c>
      <c r="K279" s="7">
        <v>177055</v>
      </c>
      <c r="L279" s="7">
        <v>126329</v>
      </c>
      <c r="M279" s="7">
        <v>354109</v>
      </c>
      <c r="N279" s="38">
        <v>1615462</v>
      </c>
      <c r="O279" s="32"/>
    </row>
    <row r="280" spans="1:15" x14ac:dyDescent="0.3">
      <c r="A280" s="40"/>
      <c r="B280" s="43" t="s">
        <v>32</v>
      </c>
      <c r="C280" s="59"/>
      <c r="D280" s="12"/>
      <c r="E280" s="51">
        <v>-2.4E-2</v>
      </c>
      <c r="F280" s="51">
        <v>-2.4E-2</v>
      </c>
      <c r="G280" s="51">
        <v>-2.4E-2</v>
      </c>
      <c r="H280" s="51" t="s">
        <v>361</v>
      </c>
      <c r="I280" s="51" t="s">
        <v>361</v>
      </c>
      <c r="J280" s="51">
        <v>-2.4E-2</v>
      </c>
      <c r="K280" s="51">
        <v>-2.4E-2</v>
      </c>
      <c r="L280" s="51">
        <v>-2.4E-2</v>
      </c>
      <c r="M280" s="51">
        <v>-2.4E-2</v>
      </c>
    </row>
    <row r="281" spans="1:15" x14ac:dyDescent="0.3">
      <c r="A281" s="40"/>
      <c r="B281" s="43"/>
      <c r="C281" s="59"/>
      <c r="D281" s="12"/>
      <c r="E281" s="17"/>
      <c r="F281" s="7"/>
      <c r="G281" s="7"/>
      <c r="H281" s="7"/>
      <c r="I281" s="7"/>
      <c r="J281" s="7"/>
      <c r="K281" s="7"/>
      <c r="L281" s="7"/>
      <c r="M281" s="7"/>
    </row>
    <row r="282" spans="1:15" x14ac:dyDescent="0.3">
      <c r="A282" s="42">
        <f>A271+1</f>
        <v>15</v>
      </c>
      <c r="B282" s="43" t="s">
        <v>15</v>
      </c>
      <c r="C282" s="60" t="s">
        <v>122</v>
      </c>
      <c r="D282" s="12"/>
      <c r="E282" s="17"/>
      <c r="F282" s="7"/>
      <c r="G282" s="7"/>
      <c r="H282" s="7"/>
      <c r="I282" s="7"/>
      <c r="J282" s="7"/>
      <c r="K282" s="7"/>
      <c r="L282" s="7"/>
      <c r="M282" s="7"/>
    </row>
    <row r="283" spans="1:15" x14ac:dyDescent="0.3">
      <c r="A283" s="42"/>
      <c r="B283" s="41" t="s">
        <v>17</v>
      </c>
      <c r="C283" s="59" t="s">
        <v>123</v>
      </c>
      <c r="N283" s="6"/>
    </row>
    <row r="284" spans="1:15" x14ac:dyDescent="0.3">
      <c r="A284" s="40"/>
      <c r="B284" s="43" t="s">
        <v>20</v>
      </c>
      <c r="C284" s="59">
        <v>2021</v>
      </c>
      <c r="D284" s="12"/>
      <c r="E284" s="17"/>
      <c r="F284" s="7"/>
      <c r="G284" s="7"/>
      <c r="H284" s="7"/>
      <c r="I284" s="7"/>
      <c r="J284" s="7"/>
      <c r="K284" s="7"/>
      <c r="L284" s="7"/>
      <c r="M284" s="7"/>
    </row>
    <row r="285" spans="1:15" x14ac:dyDescent="0.3">
      <c r="A285" s="40"/>
      <c r="B285" s="43" t="s">
        <v>22</v>
      </c>
      <c r="C285" s="59" t="s">
        <v>124</v>
      </c>
      <c r="D285" s="12"/>
      <c r="E285" s="17"/>
      <c r="F285" s="7"/>
      <c r="G285" s="7"/>
      <c r="H285" s="7"/>
      <c r="I285" s="7"/>
      <c r="J285" s="7"/>
      <c r="K285" s="7"/>
      <c r="L285" s="7"/>
      <c r="M285" s="7"/>
    </row>
    <row r="286" spans="1:15" x14ac:dyDescent="0.3">
      <c r="A286" s="40"/>
      <c r="B286" s="43" t="s">
        <v>25</v>
      </c>
      <c r="C286" s="59" t="s">
        <v>53</v>
      </c>
      <c r="D286" s="12"/>
      <c r="E286" s="17"/>
      <c r="F286" s="7"/>
      <c r="G286" s="7"/>
      <c r="H286" s="7"/>
      <c r="I286" s="7"/>
      <c r="J286" s="7"/>
      <c r="K286" s="7"/>
      <c r="L286" s="7"/>
      <c r="M286" s="7"/>
    </row>
    <row r="287" spans="1:15" x14ac:dyDescent="0.3">
      <c r="A287" s="40"/>
      <c r="B287" s="43" t="s">
        <v>27</v>
      </c>
      <c r="C287" s="59" t="s">
        <v>44</v>
      </c>
      <c r="D287" s="12"/>
      <c r="E287" s="17"/>
      <c r="F287" s="7"/>
      <c r="G287" s="7"/>
      <c r="H287" s="7"/>
      <c r="I287" s="7"/>
      <c r="J287" s="7"/>
      <c r="K287" s="7"/>
      <c r="L287" s="7"/>
      <c r="M287" s="7"/>
    </row>
    <row r="288" spans="1:15" x14ac:dyDescent="0.3">
      <c r="A288" s="40"/>
      <c r="B288" s="43" t="s">
        <v>29</v>
      </c>
      <c r="C288" s="59"/>
      <c r="D288" s="7" t="s">
        <v>361</v>
      </c>
      <c r="E288" s="7">
        <v>7510000</v>
      </c>
      <c r="F288" s="7">
        <v>3440000</v>
      </c>
      <c r="G288" s="7">
        <v>7820000</v>
      </c>
      <c r="H288" s="7" t="s">
        <v>361</v>
      </c>
      <c r="I288" s="7" t="s">
        <v>361</v>
      </c>
      <c r="J288" s="7">
        <v>4940000</v>
      </c>
      <c r="K288" s="7">
        <v>4380000</v>
      </c>
      <c r="L288" s="7">
        <v>3130000</v>
      </c>
      <c r="M288" s="7">
        <v>8780000</v>
      </c>
      <c r="N288" s="38">
        <v>40000000</v>
      </c>
    </row>
    <row r="289" spans="1:15" x14ac:dyDescent="0.3">
      <c r="A289" s="40"/>
      <c r="B289" s="43" t="s">
        <v>39</v>
      </c>
      <c r="C289" s="59"/>
      <c r="D289" s="7" t="s">
        <v>361</v>
      </c>
      <c r="E289" s="7">
        <v>3778813</v>
      </c>
      <c r="F289" s="7">
        <v>1730908</v>
      </c>
      <c r="G289" s="7">
        <v>3934795</v>
      </c>
      <c r="H289" s="7" t="s">
        <v>361</v>
      </c>
      <c r="I289" s="7" t="s">
        <v>361</v>
      </c>
      <c r="J289" s="7">
        <v>2485664</v>
      </c>
      <c r="K289" s="7">
        <v>2203889</v>
      </c>
      <c r="L289" s="7">
        <v>1574925</v>
      </c>
      <c r="M289" s="7">
        <v>4417840</v>
      </c>
      <c r="N289" s="38">
        <v>20126834</v>
      </c>
      <c r="O289" s="32"/>
    </row>
    <row r="290" spans="1:15" x14ac:dyDescent="0.3">
      <c r="A290" s="40"/>
      <c r="B290" s="43" t="s">
        <v>31</v>
      </c>
      <c r="C290" s="59"/>
      <c r="D290" s="7" t="s">
        <v>361</v>
      </c>
      <c r="E290" s="7">
        <v>0</v>
      </c>
      <c r="F290" s="7">
        <v>0</v>
      </c>
      <c r="G290" s="7">
        <v>0</v>
      </c>
      <c r="H290" s="7" t="s">
        <v>361</v>
      </c>
      <c r="I290" s="7" t="s">
        <v>361</v>
      </c>
      <c r="J290" s="7">
        <v>0</v>
      </c>
      <c r="K290" s="7">
        <v>0</v>
      </c>
      <c r="L290" s="7">
        <v>0</v>
      </c>
      <c r="M290" s="7">
        <v>0</v>
      </c>
      <c r="N290" s="38">
        <v>0</v>
      </c>
    </row>
    <row r="291" spans="1:15" x14ac:dyDescent="0.3">
      <c r="A291" s="40"/>
      <c r="B291" s="43" t="s">
        <v>32</v>
      </c>
      <c r="C291" s="59"/>
      <c r="D291" s="12"/>
      <c r="E291" s="51">
        <v>-7.0999999999999994E-2</v>
      </c>
      <c r="F291" s="51">
        <v>-7.0999999999999994E-2</v>
      </c>
      <c r="G291" s="51">
        <v>-7.0999999999999994E-2</v>
      </c>
      <c r="H291" s="51" t="s">
        <v>361</v>
      </c>
      <c r="I291" s="51" t="s">
        <v>361</v>
      </c>
      <c r="J291" s="51">
        <v>-7.0999999999999994E-2</v>
      </c>
      <c r="K291" s="51">
        <v>-7.0999999999999994E-2</v>
      </c>
      <c r="L291" s="51">
        <v>-7.0999999999999994E-2</v>
      </c>
      <c r="M291" s="51">
        <v>-7.0999999999999994E-2</v>
      </c>
    </row>
    <row r="292" spans="1:15" x14ac:dyDescent="0.3">
      <c r="A292" s="40"/>
      <c r="B292" s="43"/>
      <c r="C292" s="59"/>
      <c r="D292" s="12"/>
      <c r="E292" s="17"/>
      <c r="F292" s="7"/>
      <c r="G292" s="7"/>
      <c r="H292" s="7"/>
      <c r="I292" s="7"/>
      <c r="J292" s="7"/>
      <c r="K292" s="7"/>
      <c r="L292" s="7"/>
      <c r="M292" s="7"/>
    </row>
    <row r="293" spans="1:15" x14ac:dyDescent="0.3">
      <c r="A293" s="42">
        <f>A282+1</f>
        <v>16</v>
      </c>
      <c r="B293" s="43" t="s">
        <v>15</v>
      </c>
      <c r="C293" s="60" t="s">
        <v>125</v>
      </c>
      <c r="D293" s="12"/>
      <c r="E293" s="17"/>
      <c r="F293" s="7"/>
      <c r="G293" s="7"/>
      <c r="H293" s="7"/>
      <c r="I293" s="7"/>
      <c r="J293" s="7"/>
      <c r="K293" s="7"/>
      <c r="L293" s="7"/>
      <c r="M293" s="7"/>
    </row>
    <row r="294" spans="1:15" x14ac:dyDescent="0.3">
      <c r="A294" s="42"/>
      <c r="B294" s="41" t="s">
        <v>17</v>
      </c>
      <c r="C294" s="59" t="s">
        <v>126</v>
      </c>
      <c r="N294" s="6"/>
    </row>
    <row r="295" spans="1:15" x14ac:dyDescent="0.3">
      <c r="A295" s="40"/>
      <c r="B295" s="43" t="s">
        <v>20</v>
      </c>
      <c r="C295" s="59">
        <v>2021</v>
      </c>
      <c r="D295" s="12"/>
      <c r="E295" s="17"/>
      <c r="F295" s="7"/>
      <c r="G295" s="7"/>
      <c r="H295" s="7"/>
      <c r="I295" s="7"/>
      <c r="J295" s="7"/>
      <c r="K295" s="7"/>
      <c r="L295" s="7"/>
      <c r="M295" s="7"/>
    </row>
    <row r="296" spans="1:15" x14ac:dyDescent="0.3">
      <c r="A296" s="40"/>
      <c r="B296" s="43" t="s">
        <v>22</v>
      </c>
      <c r="C296" s="59" t="s">
        <v>127</v>
      </c>
      <c r="D296" s="12"/>
      <c r="E296" s="17"/>
      <c r="F296" s="7"/>
      <c r="G296" s="7"/>
      <c r="H296" s="7"/>
      <c r="I296" s="7"/>
      <c r="J296" s="7"/>
      <c r="K296" s="7"/>
      <c r="L296" s="7"/>
      <c r="M296" s="7"/>
    </row>
    <row r="297" spans="1:15" x14ac:dyDescent="0.3">
      <c r="A297" s="40"/>
      <c r="B297" s="43" t="s">
        <v>25</v>
      </c>
      <c r="C297" s="59" t="s">
        <v>53</v>
      </c>
      <c r="D297" s="12"/>
      <c r="E297" s="17"/>
      <c r="F297" s="7"/>
      <c r="G297" s="7"/>
      <c r="H297" s="7"/>
      <c r="I297" s="7"/>
      <c r="J297" s="7"/>
      <c r="K297" s="7"/>
      <c r="L297" s="7"/>
      <c r="M297" s="7"/>
    </row>
    <row r="298" spans="1:15" x14ac:dyDescent="0.3">
      <c r="A298" s="40"/>
      <c r="B298" s="43" t="s">
        <v>27</v>
      </c>
      <c r="C298" s="59" t="s">
        <v>49</v>
      </c>
      <c r="D298" s="12"/>
      <c r="E298" s="17"/>
      <c r="F298" s="7"/>
      <c r="G298" s="7"/>
      <c r="H298" s="7"/>
      <c r="I298" s="7"/>
      <c r="J298" s="7"/>
      <c r="K298" s="7"/>
      <c r="L298" s="7"/>
      <c r="M298" s="7"/>
    </row>
    <row r="299" spans="1:15" x14ac:dyDescent="0.3">
      <c r="A299" s="40"/>
      <c r="B299" s="43" t="s">
        <v>29</v>
      </c>
      <c r="C299" s="59"/>
      <c r="D299" s="7" t="s">
        <v>361</v>
      </c>
      <c r="E299" s="7">
        <v>7239341</v>
      </c>
      <c r="F299" s="7">
        <v>3315140</v>
      </c>
      <c r="G299" s="7">
        <v>7540016</v>
      </c>
      <c r="H299" s="7" t="s">
        <v>361</v>
      </c>
      <c r="I299" s="7" t="s">
        <v>361</v>
      </c>
      <c r="J299" s="7">
        <v>4764550</v>
      </c>
      <c r="K299" s="7">
        <v>4224876</v>
      </c>
      <c r="L299" s="7">
        <v>3013619</v>
      </c>
      <c r="M299" s="7">
        <v>8447383</v>
      </c>
      <c r="N299" s="38">
        <v>38544925</v>
      </c>
      <c r="O299" s="32"/>
    </row>
    <row r="300" spans="1:15" x14ac:dyDescent="0.3">
      <c r="A300" s="40"/>
      <c r="B300" s="43" t="s">
        <v>39</v>
      </c>
      <c r="C300" s="59"/>
      <c r="D300" s="7" t="s">
        <v>361</v>
      </c>
      <c r="E300" s="7">
        <v>919697</v>
      </c>
      <c r="F300" s="7">
        <v>421160</v>
      </c>
      <c r="G300" s="7">
        <v>957895</v>
      </c>
      <c r="H300" s="7" t="s">
        <v>361</v>
      </c>
      <c r="I300" s="7" t="s">
        <v>361</v>
      </c>
      <c r="J300" s="7">
        <v>605296</v>
      </c>
      <c r="K300" s="7">
        <v>536735</v>
      </c>
      <c r="L300" s="7">
        <v>382962</v>
      </c>
      <c r="M300" s="7">
        <v>1073469</v>
      </c>
      <c r="N300" s="38">
        <v>4897214</v>
      </c>
      <c r="O300" s="32"/>
    </row>
    <row r="301" spans="1:15" x14ac:dyDescent="0.3">
      <c r="A301" s="40"/>
      <c r="B301" s="43" t="s">
        <v>31</v>
      </c>
      <c r="C301" s="59"/>
      <c r="D301" s="7" t="s">
        <v>361</v>
      </c>
      <c r="E301" s="7">
        <v>7732</v>
      </c>
      <c r="F301" s="7">
        <v>3541</v>
      </c>
      <c r="G301" s="7">
        <v>8053</v>
      </c>
      <c r="H301" s="7" t="s">
        <v>361</v>
      </c>
      <c r="I301" s="7" t="s">
        <v>361</v>
      </c>
      <c r="J301" s="7">
        <v>5089</v>
      </c>
      <c r="K301" s="7">
        <v>4513</v>
      </c>
      <c r="L301" s="7">
        <v>3220</v>
      </c>
      <c r="M301" s="7">
        <v>9025</v>
      </c>
      <c r="N301" s="38">
        <v>41173</v>
      </c>
    </row>
    <row r="302" spans="1:15" x14ac:dyDescent="0.3">
      <c r="A302" s="40"/>
      <c r="B302" s="43" t="s">
        <v>32</v>
      </c>
      <c r="C302" s="59"/>
      <c r="D302" s="12"/>
      <c r="E302" s="51">
        <v>-2.5999999999999999E-2</v>
      </c>
      <c r="F302" s="51">
        <v>-2.5999999999999999E-2</v>
      </c>
      <c r="G302" s="51">
        <v>-2.5999999999999999E-2</v>
      </c>
      <c r="H302" s="51" t="s">
        <v>361</v>
      </c>
      <c r="I302" s="51" t="s">
        <v>361</v>
      </c>
      <c r="J302" s="51">
        <v>-2.5999999999999999E-2</v>
      </c>
      <c r="K302" s="51">
        <v>-2.5999999999999999E-2</v>
      </c>
      <c r="L302" s="51">
        <v>-2.5000000000000001E-2</v>
      </c>
      <c r="M302" s="51">
        <v>-2.5000000000000001E-2</v>
      </c>
    </row>
    <row r="303" spans="1:15" x14ac:dyDescent="0.3">
      <c r="A303" s="40"/>
      <c r="B303" s="43"/>
      <c r="C303" s="59"/>
      <c r="D303" s="12"/>
      <c r="E303" s="17"/>
      <c r="F303" s="7"/>
      <c r="G303" s="7"/>
      <c r="H303" s="7"/>
      <c r="I303" s="7"/>
      <c r="J303" s="7"/>
      <c r="K303" s="7"/>
      <c r="L303" s="7"/>
      <c r="M303" s="7"/>
    </row>
    <row r="304" spans="1:15" x14ac:dyDescent="0.3">
      <c r="A304" s="42">
        <f>A293+1</f>
        <v>17</v>
      </c>
      <c r="B304" s="43" t="s">
        <v>15</v>
      </c>
      <c r="C304" s="60" t="s">
        <v>128</v>
      </c>
      <c r="D304" s="12"/>
    </row>
    <row r="305" spans="1:15" x14ac:dyDescent="0.3">
      <c r="A305" s="42"/>
      <c r="B305" s="41" t="s">
        <v>17</v>
      </c>
      <c r="C305" s="59" t="s">
        <v>129</v>
      </c>
      <c r="N305" s="6"/>
    </row>
    <row r="306" spans="1:15" x14ac:dyDescent="0.3">
      <c r="A306" s="40"/>
      <c r="B306" s="43" t="s">
        <v>20</v>
      </c>
      <c r="C306" s="59">
        <v>2021</v>
      </c>
      <c r="D306" s="12"/>
    </row>
    <row r="307" spans="1:15" x14ac:dyDescent="0.3">
      <c r="A307" s="40"/>
      <c r="B307" s="43" t="s">
        <v>22</v>
      </c>
      <c r="C307" s="59" t="s">
        <v>130</v>
      </c>
      <c r="D307" s="12"/>
    </row>
    <row r="308" spans="1:15" x14ac:dyDescent="0.3">
      <c r="A308" s="40"/>
      <c r="B308" s="43" t="s">
        <v>25</v>
      </c>
      <c r="C308" s="59" t="s">
        <v>53</v>
      </c>
      <c r="D308" s="12"/>
    </row>
    <row r="309" spans="1:15" x14ac:dyDescent="0.3">
      <c r="A309" s="40"/>
      <c r="B309" s="43" t="s">
        <v>27</v>
      </c>
      <c r="C309" s="59" t="s">
        <v>93</v>
      </c>
      <c r="D309" s="12"/>
      <c r="E309" s="17"/>
      <c r="F309" s="7"/>
      <c r="G309" s="7"/>
      <c r="H309" s="7"/>
      <c r="I309" s="7"/>
      <c r="J309" s="7"/>
      <c r="K309" s="7"/>
      <c r="L309" s="7"/>
      <c r="M309" s="7"/>
    </row>
    <row r="310" spans="1:15" x14ac:dyDescent="0.3">
      <c r="A310" s="40"/>
      <c r="B310" s="43" t="s">
        <v>29</v>
      </c>
      <c r="C310" s="59"/>
      <c r="D310" s="7" t="s">
        <v>361</v>
      </c>
      <c r="E310" s="7">
        <v>7955198</v>
      </c>
      <c r="F310" s="7">
        <v>3642956</v>
      </c>
      <c r="G310" s="7">
        <v>8285606</v>
      </c>
      <c r="H310" s="7" t="s">
        <v>361</v>
      </c>
      <c r="I310" s="7" t="s">
        <v>361</v>
      </c>
      <c r="J310" s="7">
        <v>5235690</v>
      </c>
      <c r="K310" s="7">
        <v>4642650</v>
      </c>
      <c r="L310" s="7">
        <v>3312548</v>
      </c>
      <c r="M310" s="7">
        <v>9285301</v>
      </c>
      <c r="N310" s="38">
        <v>42359949</v>
      </c>
      <c r="O310" s="32"/>
    </row>
    <row r="311" spans="1:15" x14ac:dyDescent="0.3">
      <c r="A311" s="40"/>
      <c r="B311" s="43" t="s">
        <v>39</v>
      </c>
      <c r="C311" s="59"/>
      <c r="D311" s="7" t="s">
        <v>361</v>
      </c>
      <c r="E311" s="7">
        <v>4480036</v>
      </c>
      <c r="F311" s="7">
        <v>2051561</v>
      </c>
      <c r="G311" s="7">
        <v>4666108</v>
      </c>
      <c r="H311" s="7" t="s">
        <v>361</v>
      </c>
      <c r="I311" s="7" t="s">
        <v>361</v>
      </c>
      <c r="J311" s="7">
        <v>2948522</v>
      </c>
      <c r="K311" s="7">
        <v>2614547</v>
      </c>
      <c r="L311" s="7">
        <v>1865489</v>
      </c>
      <c r="M311" s="7">
        <v>5229094</v>
      </c>
      <c r="N311" s="38">
        <v>23855357</v>
      </c>
      <c r="O311" s="32"/>
    </row>
    <row r="312" spans="1:15" x14ac:dyDescent="0.3">
      <c r="A312" s="40"/>
      <c r="B312" s="43" t="s">
        <v>31</v>
      </c>
      <c r="C312" s="59"/>
      <c r="D312" s="7" t="s">
        <v>361</v>
      </c>
      <c r="E312" s="7">
        <v>0</v>
      </c>
      <c r="F312" s="7">
        <v>0</v>
      </c>
      <c r="G312" s="7">
        <v>0</v>
      </c>
      <c r="H312" s="7" t="s">
        <v>361</v>
      </c>
      <c r="I312" s="7" t="s">
        <v>361</v>
      </c>
      <c r="J312" s="7">
        <v>0</v>
      </c>
      <c r="K312" s="7">
        <v>0</v>
      </c>
      <c r="L312" s="7">
        <v>0</v>
      </c>
      <c r="M312" s="7">
        <v>0</v>
      </c>
      <c r="N312" s="38">
        <v>0</v>
      </c>
    </row>
    <row r="313" spans="1:15" x14ac:dyDescent="0.3">
      <c r="A313" s="40"/>
      <c r="B313" s="43" t="s">
        <v>32</v>
      </c>
      <c r="C313" s="59"/>
      <c r="D313" s="12"/>
      <c r="E313" s="17" t="s">
        <v>57</v>
      </c>
      <c r="F313" s="17" t="s">
        <v>57</v>
      </c>
      <c r="G313" s="17" t="s">
        <v>57</v>
      </c>
      <c r="H313" s="17"/>
      <c r="I313" s="17"/>
      <c r="J313" s="17" t="s">
        <v>57</v>
      </c>
      <c r="K313" s="17" t="s">
        <v>57</v>
      </c>
      <c r="L313" s="17" t="s">
        <v>57</v>
      </c>
      <c r="M313" s="17" t="s">
        <v>57</v>
      </c>
    </row>
    <row r="314" spans="1:15" x14ac:dyDescent="0.3">
      <c r="A314" s="40"/>
      <c r="B314" s="43"/>
      <c r="C314" s="59"/>
      <c r="D314" s="12"/>
      <c r="E314" s="17"/>
      <c r="F314" s="7"/>
      <c r="G314" s="7"/>
      <c r="H314" s="7"/>
      <c r="I314" s="7"/>
      <c r="J314" s="7"/>
      <c r="K314" s="7"/>
      <c r="L314" s="7"/>
      <c r="M314" s="7"/>
    </row>
    <row r="315" spans="1:15" x14ac:dyDescent="0.3">
      <c r="A315" s="42">
        <f>A304+1</f>
        <v>18</v>
      </c>
      <c r="B315" s="43" t="s">
        <v>15</v>
      </c>
      <c r="C315" s="60" t="s">
        <v>131</v>
      </c>
      <c r="D315" s="12"/>
      <c r="E315" s="17"/>
      <c r="F315" s="7"/>
      <c r="G315" s="7"/>
      <c r="H315" s="7"/>
      <c r="I315" s="7"/>
      <c r="J315" s="7"/>
      <c r="K315" s="7"/>
      <c r="L315" s="7"/>
      <c r="M315" s="7"/>
    </row>
    <row r="316" spans="1:15" x14ac:dyDescent="0.3">
      <c r="A316" s="42"/>
      <c r="B316" s="41" t="s">
        <v>17</v>
      </c>
      <c r="C316" s="60"/>
      <c r="N316" s="6"/>
    </row>
    <row r="317" spans="1:15" x14ac:dyDescent="0.3">
      <c r="A317" s="40"/>
      <c r="B317" s="43" t="s">
        <v>20</v>
      </c>
      <c r="C317" s="59">
        <v>2022</v>
      </c>
      <c r="D317" s="12"/>
      <c r="E317" s="17"/>
      <c r="F317" s="7"/>
      <c r="G317" s="7"/>
      <c r="H317" s="7"/>
      <c r="I317" s="7"/>
      <c r="J317" s="7"/>
      <c r="K317" s="7"/>
      <c r="L317" s="7"/>
      <c r="M317" s="7"/>
    </row>
    <row r="318" spans="1:15" x14ac:dyDescent="0.3">
      <c r="A318" s="40"/>
      <c r="B318" s="43" t="s">
        <v>22</v>
      </c>
      <c r="C318" s="59" t="s">
        <v>132</v>
      </c>
      <c r="D318" s="12"/>
      <c r="E318" s="17"/>
      <c r="F318" s="7"/>
      <c r="G318" s="7"/>
      <c r="H318" s="7"/>
      <c r="I318" s="7"/>
      <c r="J318" s="7"/>
      <c r="K318" s="7"/>
      <c r="L318" s="7"/>
      <c r="M318" s="7"/>
    </row>
    <row r="319" spans="1:15" x14ac:dyDescent="0.3">
      <c r="A319" s="40"/>
      <c r="B319" s="43" t="s">
        <v>25</v>
      </c>
      <c r="C319" s="59" t="s">
        <v>133</v>
      </c>
      <c r="D319" s="12"/>
      <c r="E319" s="17"/>
      <c r="F319" s="7"/>
      <c r="G319" s="7"/>
      <c r="H319" s="7"/>
      <c r="I319" s="7"/>
      <c r="J319" s="7"/>
      <c r="K319" s="7"/>
      <c r="L319" s="7"/>
      <c r="M319" s="7"/>
    </row>
    <row r="320" spans="1:15" x14ac:dyDescent="0.3">
      <c r="A320" s="40"/>
      <c r="B320" s="43" t="s">
        <v>27</v>
      </c>
      <c r="C320" s="59" t="s">
        <v>134</v>
      </c>
      <c r="D320" s="12"/>
      <c r="E320" s="17"/>
      <c r="F320" s="7"/>
      <c r="G320" s="7"/>
      <c r="H320" s="7"/>
      <c r="I320" s="7"/>
      <c r="J320" s="7"/>
      <c r="K320" s="7"/>
      <c r="L320" s="7"/>
      <c r="M320" s="7"/>
    </row>
    <row r="321" spans="1:15" x14ac:dyDescent="0.3">
      <c r="A321" s="40"/>
      <c r="B321" s="43" t="s">
        <v>29</v>
      </c>
      <c r="C321" s="59"/>
      <c r="D321" s="7" t="s">
        <v>361</v>
      </c>
      <c r="E321" s="7">
        <v>5525768</v>
      </c>
      <c r="F321" s="7">
        <v>2530192</v>
      </c>
      <c r="G321" s="7">
        <v>5755786</v>
      </c>
      <c r="H321" s="7" t="s">
        <v>361</v>
      </c>
      <c r="I321" s="7" t="s">
        <v>361</v>
      </c>
      <c r="J321" s="7">
        <v>3637485</v>
      </c>
      <c r="K321" s="7">
        <v>3220244</v>
      </c>
      <c r="L321" s="7">
        <v>2305524</v>
      </c>
      <c r="M321" s="7">
        <v>6445838</v>
      </c>
      <c r="N321" s="38">
        <v>29420837</v>
      </c>
      <c r="O321" s="32"/>
    </row>
    <row r="322" spans="1:15" x14ac:dyDescent="0.3">
      <c r="A322" s="40"/>
      <c r="B322" s="43" t="s">
        <v>39</v>
      </c>
      <c r="C322" s="59"/>
      <c r="D322" s="7" t="s">
        <v>361</v>
      </c>
      <c r="E322" s="7">
        <v>3422899</v>
      </c>
      <c r="F322" s="7">
        <v>1567310</v>
      </c>
      <c r="G322" s="7">
        <v>3565382</v>
      </c>
      <c r="H322" s="7" t="s">
        <v>361</v>
      </c>
      <c r="I322" s="7" t="s">
        <v>361</v>
      </c>
      <c r="J322" s="7">
        <v>2253215</v>
      </c>
      <c r="K322" s="7">
        <v>1994758</v>
      </c>
      <c r="L322" s="7">
        <v>1428141</v>
      </c>
      <c r="M322" s="7">
        <v>3992830</v>
      </c>
      <c r="N322" s="38">
        <v>18224535</v>
      </c>
      <c r="O322" s="32"/>
    </row>
    <row r="323" spans="1:15" x14ac:dyDescent="0.3">
      <c r="A323" s="40"/>
      <c r="B323" s="43" t="s">
        <v>31</v>
      </c>
      <c r="C323" s="59"/>
      <c r="D323" s="7" t="s">
        <v>361</v>
      </c>
      <c r="E323" s="7">
        <v>0</v>
      </c>
      <c r="F323" s="7">
        <v>0</v>
      </c>
      <c r="G323" s="7">
        <v>0</v>
      </c>
      <c r="H323" s="7" t="s">
        <v>361</v>
      </c>
      <c r="I323" s="7" t="s">
        <v>361</v>
      </c>
      <c r="J323" s="7">
        <v>0</v>
      </c>
      <c r="K323" s="7">
        <v>0</v>
      </c>
      <c r="L323" s="7">
        <v>0</v>
      </c>
      <c r="M323" s="7">
        <v>0</v>
      </c>
      <c r="N323" s="38">
        <v>0</v>
      </c>
    </row>
    <row r="324" spans="1:15" x14ac:dyDescent="0.3">
      <c r="A324" s="40"/>
      <c r="B324" s="43" t="s">
        <v>32</v>
      </c>
      <c r="C324" s="59"/>
      <c r="D324" s="12"/>
      <c r="E324" s="17" t="s">
        <v>57</v>
      </c>
      <c r="F324" s="17" t="s">
        <v>57</v>
      </c>
      <c r="G324" s="17" t="s">
        <v>57</v>
      </c>
      <c r="H324" s="17"/>
      <c r="I324" s="17"/>
      <c r="J324" s="17" t="s">
        <v>57</v>
      </c>
      <c r="K324" s="17" t="s">
        <v>57</v>
      </c>
      <c r="L324" s="17" t="s">
        <v>57</v>
      </c>
      <c r="M324" s="17" t="s">
        <v>57</v>
      </c>
    </row>
    <row r="325" spans="1:15" x14ac:dyDescent="0.3">
      <c r="A325" s="40"/>
      <c r="B325" s="43"/>
      <c r="C325" s="59"/>
      <c r="D325" s="12"/>
      <c r="E325" s="17"/>
      <c r="F325" s="7"/>
      <c r="G325" s="7"/>
      <c r="H325" s="7"/>
      <c r="I325" s="7"/>
      <c r="J325" s="7"/>
      <c r="K325" s="7"/>
      <c r="L325" s="7"/>
      <c r="M325" s="7"/>
    </row>
    <row r="326" spans="1:15" x14ac:dyDescent="0.3">
      <c r="A326" s="42">
        <f>A315+1</f>
        <v>19</v>
      </c>
      <c r="B326" s="43" t="s">
        <v>15</v>
      </c>
      <c r="C326" s="60" t="s">
        <v>135</v>
      </c>
      <c r="D326" s="12"/>
      <c r="E326" s="17"/>
      <c r="F326" s="7"/>
      <c r="G326" s="7"/>
      <c r="H326" s="7"/>
      <c r="I326" s="7"/>
      <c r="J326" s="7"/>
      <c r="K326" s="7"/>
      <c r="L326" s="7"/>
      <c r="M326" s="7"/>
    </row>
    <row r="327" spans="1:15" x14ac:dyDescent="0.3">
      <c r="A327" s="42"/>
      <c r="B327" s="41" t="s">
        <v>17</v>
      </c>
      <c r="C327" s="59" t="s">
        <v>136</v>
      </c>
      <c r="N327" s="6"/>
    </row>
    <row r="328" spans="1:15" x14ac:dyDescent="0.3">
      <c r="A328" s="40"/>
      <c r="B328" s="43" t="s">
        <v>20</v>
      </c>
      <c r="C328" s="59">
        <v>2022</v>
      </c>
      <c r="D328" s="12"/>
      <c r="E328" s="17"/>
      <c r="F328" s="7"/>
      <c r="G328" s="7"/>
      <c r="H328" s="7"/>
      <c r="I328" s="7"/>
      <c r="J328" s="7"/>
      <c r="K328" s="7"/>
      <c r="L328" s="7"/>
      <c r="M328" s="7"/>
    </row>
    <row r="329" spans="1:15" x14ac:dyDescent="0.3">
      <c r="A329" s="40"/>
      <c r="B329" s="43" t="s">
        <v>22</v>
      </c>
      <c r="C329" s="59" t="s">
        <v>132</v>
      </c>
      <c r="D329" s="12"/>
      <c r="E329" s="17"/>
      <c r="F329" s="7"/>
      <c r="G329" s="7"/>
      <c r="H329" s="7"/>
      <c r="I329" s="7"/>
      <c r="J329" s="7"/>
      <c r="K329" s="7"/>
      <c r="L329" s="7"/>
      <c r="M329" s="7"/>
    </row>
    <row r="330" spans="1:15" x14ac:dyDescent="0.3">
      <c r="A330" s="40"/>
      <c r="B330" s="43" t="s">
        <v>25</v>
      </c>
      <c r="C330" s="59" t="s">
        <v>133</v>
      </c>
      <c r="D330" s="12"/>
      <c r="E330" s="17"/>
      <c r="F330" s="7"/>
      <c r="G330" s="7"/>
      <c r="H330" s="7"/>
      <c r="I330" s="7"/>
      <c r="J330" s="7"/>
      <c r="K330" s="7"/>
      <c r="L330" s="7"/>
      <c r="M330" s="7"/>
    </row>
    <row r="331" spans="1:15" x14ac:dyDescent="0.3">
      <c r="A331" s="40"/>
      <c r="B331" s="43" t="s">
        <v>27</v>
      </c>
      <c r="C331" s="59" t="s">
        <v>93</v>
      </c>
      <c r="D331" s="12"/>
      <c r="E331" s="17"/>
      <c r="F331" s="7"/>
      <c r="G331" s="7"/>
      <c r="H331" s="7"/>
      <c r="I331" s="7"/>
      <c r="J331" s="7"/>
      <c r="K331" s="7"/>
      <c r="L331" s="7"/>
      <c r="M331" s="7"/>
    </row>
    <row r="332" spans="1:15" x14ac:dyDescent="0.3">
      <c r="A332" s="40"/>
      <c r="B332" s="43" t="s">
        <v>29</v>
      </c>
      <c r="C332" s="59"/>
      <c r="D332" s="7" t="s">
        <v>361</v>
      </c>
      <c r="E332" s="7">
        <v>11033884</v>
      </c>
      <c r="F332" s="7">
        <v>5059644</v>
      </c>
      <c r="G332" s="7">
        <v>11486986</v>
      </c>
      <c r="H332" s="7" t="s">
        <v>361</v>
      </c>
      <c r="I332" s="7" t="s">
        <v>361</v>
      </c>
      <c r="J332" s="7">
        <v>7258030</v>
      </c>
      <c r="K332" s="7">
        <v>6435733</v>
      </c>
      <c r="L332" s="7">
        <v>4598151</v>
      </c>
      <c r="M332" s="7">
        <v>12863075</v>
      </c>
      <c r="N332" s="38">
        <v>58735503</v>
      </c>
      <c r="O332" s="32"/>
    </row>
    <row r="333" spans="1:15" x14ac:dyDescent="0.3">
      <c r="A333" s="40"/>
      <c r="B333" s="43" t="s">
        <v>39</v>
      </c>
      <c r="C333" s="59"/>
      <c r="D333" s="7" t="s">
        <v>361</v>
      </c>
      <c r="E333" s="7">
        <v>6668064</v>
      </c>
      <c r="F333" s="7">
        <v>3057675</v>
      </c>
      <c r="G333" s="7">
        <v>6941885</v>
      </c>
      <c r="H333" s="7" t="s">
        <v>361</v>
      </c>
      <c r="I333" s="7" t="s">
        <v>361</v>
      </c>
      <c r="J333" s="7">
        <v>4386217</v>
      </c>
      <c r="K333" s="7">
        <v>3889281</v>
      </c>
      <c r="L333" s="7">
        <v>2778782</v>
      </c>
      <c r="M333" s="7">
        <v>7773492</v>
      </c>
      <c r="N333" s="38">
        <v>35495396</v>
      </c>
      <c r="O333" s="32"/>
    </row>
    <row r="334" spans="1:15" x14ac:dyDescent="0.3">
      <c r="A334" s="40"/>
      <c r="B334" s="43" t="s">
        <v>31</v>
      </c>
      <c r="C334" s="59"/>
      <c r="D334" s="7" t="s">
        <v>361</v>
      </c>
      <c r="E334" s="7">
        <v>0</v>
      </c>
      <c r="F334" s="7">
        <v>0</v>
      </c>
      <c r="G334" s="7">
        <v>0</v>
      </c>
      <c r="H334" s="7" t="s">
        <v>361</v>
      </c>
      <c r="I334" s="7" t="s">
        <v>361</v>
      </c>
      <c r="J334" s="7">
        <v>0</v>
      </c>
      <c r="K334" s="7">
        <v>0</v>
      </c>
      <c r="L334" s="7">
        <v>0</v>
      </c>
      <c r="M334" s="7">
        <v>0</v>
      </c>
      <c r="N334" s="38">
        <v>0</v>
      </c>
    </row>
    <row r="335" spans="1:15" x14ac:dyDescent="0.3">
      <c r="A335" s="40"/>
      <c r="B335" s="43" t="s">
        <v>32</v>
      </c>
      <c r="C335" s="59"/>
      <c r="D335" s="12"/>
      <c r="E335" s="17" t="s">
        <v>57</v>
      </c>
      <c r="F335" s="17" t="s">
        <v>57</v>
      </c>
      <c r="G335" s="17" t="s">
        <v>57</v>
      </c>
      <c r="H335" s="17"/>
      <c r="I335" s="17"/>
      <c r="J335" s="17" t="s">
        <v>57</v>
      </c>
      <c r="K335" s="17" t="s">
        <v>57</v>
      </c>
      <c r="L335" s="17" t="s">
        <v>57</v>
      </c>
      <c r="M335" s="17" t="s">
        <v>57</v>
      </c>
    </row>
    <row r="336" spans="1:15" x14ac:dyDescent="0.3">
      <c r="A336" s="40"/>
      <c r="B336" s="43"/>
      <c r="C336" s="59"/>
      <c r="D336" s="12"/>
      <c r="E336" s="17"/>
      <c r="F336" s="17"/>
      <c r="G336" s="17"/>
      <c r="H336" s="17"/>
      <c r="I336" s="17"/>
      <c r="J336" s="17"/>
      <c r="K336" s="17"/>
      <c r="L336" s="17"/>
      <c r="M336" s="17"/>
    </row>
    <row r="337" spans="1:15" x14ac:dyDescent="0.3">
      <c r="A337" s="42">
        <f>A326+1</f>
        <v>20</v>
      </c>
      <c r="B337" s="43" t="s">
        <v>15</v>
      </c>
      <c r="C337" s="60" t="s">
        <v>137</v>
      </c>
      <c r="D337" s="12"/>
      <c r="E337" s="17"/>
      <c r="F337" s="7"/>
      <c r="G337" s="7"/>
      <c r="H337" s="7"/>
      <c r="I337" s="7"/>
      <c r="J337" s="7"/>
      <c r="K337" s="7"/>
      <c r="L337" s="7"/>
      <c r="M337" s="7"/>
    </row>
    <row r="338" spans="1:15" x14ac:dyDescent="0.3">
      <c r="A338" s="42"/>
      <c r="B338" s="41" t="s">
        <v>17</v>
      </c>
      <c r="C338" s="59" t="s">
        <v>138</v>
      </c>
      <c r="N338" s="6"/>
    </row>
    <row r="339" spans="1:15" x14ac:dyDescent="0.3">
      <c r="A339" s="40"/>
      <c r="B339" s="43" t="s">
        <v>20</v>
      </c>
      <c r="C339" s="59">
        <v>2022</v>
      </c>
      <c r="D339" s="12"/>
      <c r="E339" s="17"/>
      <c r="F339" s="7"/>
      <c r="G339" s="7"/>
      <c r="H339" s="7"/>
      <c r="I339" s="7"/>
      <c r="J339" s="7"/>
      <c r="K339" s="7"/>
      <c r="L339" s="7"/>
      <c r="M339" s="7"/>
    </row>
    <row r="340" spans="1:15" x14ac:dyDescent="0.3">
      <c r="A340" s="40"/>
      <c r="B340" s="43" t="s">
        <v>22</v>
      </c>
      <c r="C340" s="59" t="s">
        <v>132</v>
      </c>
      <c r="D340" s="12"/>
      <c r="E340" s="17"/>
      <c r="F340" s="7"/>
      <c r="G340" s="7"/>
      <c r="H340" s="7"/>
      <c r="I340" s="7"/>
      <c r="J340" s="7"/>
      <c r="K340" s="7"/>
      <c r="L340" s="7"/>
      <c r="M340" s="7"/>
    </row>
    <row r="341" spans="1:15" x14ac:dyDescent="0.3">
      <c r="A341" s="40"/>
      <c r="B341" s="43" t="s">
        <v>25</v>
      </c>
      <c r="C341" s="59" t="s">
        <v>133</v>
      </c>
      <c r="D341" s="12"/>
      <c r="E341" s="17"/>
      <c r="F341" s="7"/>
      <c r="G341" s="7"/>
      <c r="H341" s="7"/>
      <c r="I341" s="7"/>
      <c r="J341" s="7"/>
      <c r="K341" s="7"/>
      <c r="L341" s="7"/>
      <c r="M341" s="7"/>
    </row>
    <row r="342" spans="1:15" x14ac:dyDescent="0.3">
      <c r="A342" s="40"/>
      <c r="B342" s="43" t="s">
        <v>27</v>
      </c>
      <c r="C342" s="59" t="s">
        <v>49</v>
      </c>
      <c r="D342" s="12"/>
      <c r="E342" s="17"/>
      <c r="F342" s="7"/>
      <c r="G342" s="7"/>
      <c r="H342" s="7"/>
      <c r="I342" s="7"/>
      <c r="J342" s="7"/>
      <c r="K342" s="7"/>
      <c r="L342" s="7"/>
      <c r="M342" s="7"/>
    </row>
    <row r="343" spans="1:15" x14ac:dyDescent="0.3">
      <c r="A343" s="40"/>
      <c r="B343" s="43" t="s">
        <v>29</v>
      </c>
      <c r="C343" s="59"/>
      <c r="D343" s="7" t="s">
        <v>361</v>
      </c>
      <c r="E343" s="7">
        <v>7208338</v>
      </c>
      <c r="F343" s="7">
        <v>3300943</v>
      </c>
      <c r="G343" s="7">
        <v>7511325</v>
      </c>
      <c r="H343" s="7" t="s">
        <v>361</v>
      </c>
      <c r="I343" s="7" t="s">
        <v>361</v>
      </c>
      <c r="J343" s="7">
        <v>4744146</v>
      </c>
      <c r="K343" s="7">
        <v>4228726</v>
      </c>
      <c r="L343" s="7">
        <v>3001555</v>
      </c>
      <c r="M343" s="7">
        <v>8413566</v>
      </c>
      <c r="N343" s="38">
        <v>38408599</v>
      </c>
      <c r="O343" s="32"/>
    </row>
    <row r="344" spans="1:15" x14ac:dyDescent="0.3">
      <c r="A344" s="40"/>
      <c r="B344" s="43" t="s">
        <v>39</v>
      </c>
      <c r="C344" s="59"/>
      <c r="D344" s="7" t="s">
        <v>361</v>
      </c>
      <c r="E344" s="7">
        <v>4723325</v>
      </c>
      <c r="F344" s="7">
        <v>2162971</v>
      </c>
      <c r="G344" s="7">
        <v>4919502</v>
      </c>
      <c r="H344" s="7" t="s">
        <v>361</v>
      </c>
      <c r="I344" s="7" t="s">
        <v>361</v>
      </c>
      <c r="J344" s="7">
        <v>3108642</v>
      </c>
      <c r="K344" s="7">
        <v>2756531</v>
      </c>
      <c r="L344" s="7">
        <v>1966795</v>
      </c>
      <c r="M344" s="7">
        <v>5513061</v>
      </c>
      <c r="N344" s="38">
        <v>25150827</v>
      </c>
      <c r="O344" s="32"/>
    </row>
    <row r="345" spans="1:15" x14ac:dyDescent="0.3">
      <c r="A345" s="40"/>
      <c r="B345" s="43" t="s">
        <v>31</v>
      </c>
      <c r="C345" s="59"/>
      <c r="D345" s="7" t="s">
        <v>361</v>
      </c>
      <c r="E345" s="7">
        <v>13726</v>
      </c>
      <c r="F345" s="7">
        <v>6286</v>
      </c>
      <c r="G345" s="7">
        <v>14296</v>
      </c>
      <c r="H345" s="7" t="s">
        <v>361</v>
      </c>
      <c r="I345" s="7" t="s">
        <v>361</v>
      </c>
      <c r="J345" s="7">
        <v>9034</v>
      </c>
      <c r="K345" s="7">
        <v>8011</v>
      </c>
      <c r="L345" s="7">
        <v>5716</v>
      </c>
      <c r="M345" s="7">
        <v>16021</v>
      </c>
      <c r="N345" s="38">
        <v>73090</v>
      </c>
      <c r="O345" s="32"/>
    </row>
    <row r="346" spans="1:15" x14ac:dyDescent="0.3">
      <c r="A346" s="40"/>
      <c r="B346" s="43" t="s">
        <v>32</v>
      </c>
      <c r="C346" s="59"/>
      <c r="D346" s="12"/>
      <c r="E346" s="17" t="s">
        <v>57</v>
      </c>
      <c r="F346" s="17" t="s">
        <v>57</v>
      </c>
      <c r="G346" s="17" t="s">
        <v>57</v>
      </c>
      <c r="H346" s="17"/>
      <c r="I346" s="17"/>
      <c r="J346" s="17" t="s">
        <v>57</v>
      </c>
      <c r="K346" s="17" t="s">
        <v>57</v>
      </c>
      <c r="L346" s="17" t="s">
        <v>57</v>
      </c>
      <c r="M346" s="17" t="s">
        <v>57</v>
      </c>
    </row>
    <row r="347" spans="1:15" x14ac:dyDescent="0.3">
      <c r="A347" s="40"/>
      <c r="B347" s="43"/>
      <c r="C347" s="59"/>
      <c r="D347" s="12"/>
      <c r="E347" s="17"/>
      <c r="F347" s="17"/>
      <c r="G347" s="17"/>
      <c r="H347" s="17"/>
      <c r="I347" s="17"/>
      <c r="J347" s="17"/>
      <c r="K347" s="17"/>
      <c r="L347" s="17"/>
      <c r="M347" s="17"/>
    </row>
    <row r="348" spans="1:15" x14ac:dyDescent="0.3">
      <c r="A348" s="42">
        <f>A337+1</f>
        <v>21</v>
      </c>
      <c r="B348" s="43" t="s">
        <v>15</v>
      </c>
      <c r="C348" s="60" t="s">
        <v>139</v>
      </c>
      <c r="D348" s="12"/>
      <c r="E348" s="17"/>
      <c r="F348" s="7"/>
      <c r="G348" s="7"/>
      <c r="H348" s="7"/>
      <c r="I348" s="7"/>
      <c r="J348" s="7"/>
      <c r="K348" s="7"/>
      <c r="L348" s="7"/>
      <c r="M348" s="7"/>
    </row>
    <row r="349" spans="1:15" x14ac:dyDescent="0.3">
      <c r="A349" s="42"/>
      <c r="B349" s="41" t="s">
        <v>17</v>
      </c>
      <c r="C349" s="59"/>
      <c r="N349" s="6"/>
    </row>
    <row r="350" spans="1:15" x14ac:dyDescent="0.3">
      <c r="A350" s="40"/>
      <c r="B350" s="43" t="s">
        <v>20</v>
      </c>
      <c r="C350" s="59">
        <v>2022</v>
      </c>
      <c r="D350" s="12"/>
      <c r="E350" s="17"/>
      <c r="F350" s="7"/>
      <c r="G350" s="7"/>
      <c r="H350" s="7"/>
      <c r="I350" s="7"/>
      <c r="J350" s="7"/>
      <c r="K350" s="7"/>
      <c r="L350" s="7"/>
      <c r="M350" s="7"/>
    </row>
    <row r="351" spans="1:15" x14ac:dyDescent="0.3">
      <c r="A351" s="40"/>
      <c r="B351" s="43" t="s">
        <v>22</v>
      </c>
      <c r="C351" s="59" t="s">
        <v>132</v>
      </c>
      <c r="D351" s="12"/>
      <c r="E351" s="17"/>
      <c r="F351" s="7"/>
      <c r="G351" s="7"/>
      <c r="H351" s="7"/>
      <c r="I351" s="7"/>
      <c r="J351" s="7"/>
      <c r="K351" s="7"/>
      <c r="L351" s="7"/>
      <c r="M351" s="7"/>
    </row>
    <row r="352" spans="1:15" x14ac:dyDescent="0.3">
      <c r="A352" s="40"/>
      <c r="B352" s="43" t="s">
        <v>25</v>
      </c>
      <c r="C352" s="59" t="s">
        <v>133</v>
      </c>
      <c r="D352" s="12"/>
      <c r="E352" s="17"/>
      <c r="F352" s="7"/>
      <c r="G352" s="7"/>
      <c r="H352" s="7"/>
      <c r="I352" s="7"/>
      <c r="J352" s="7"/>
      <c r="K352" s="7"/>
      <c r="L352" s="7"/>
      <c r="M352" s="7"/>
    </row>
    <row r="353" spans="1:15" x14ac:dyDescent="0.3">
      <c r="A353" s="40"/>
      <c r="B353" s="43" t="s">
        <v>27</v>
      </c>
      <c r="C353" s="59" t="s">
        <v>49</v>
      </c>
      <c r="D353" s="12"/>
      <c r="E353" s="17"/>
      <c r="F353" s="7"/>
      <c r="G353" s="7"/>
      <c r="H353" s="7"/>
      <c r="I353" s="7"/>
      <c r="J353" s="7"/>
      <c r="K353" s="7"/>
      <c r="L353" s="7"/>
      <c r="M353" s="7"/>
    </row>
    <row r="354" spans="1:15" x14ac:dyDescent="0.3">
      <c r="A354" s="40"/>
      <c r="B354" s="43" t="s">
        <v>29</v>
      </c>
      <c r="C354" s="59"/>
      <c r="D354" s="7" t="s">
        <v>361</v>
      </c>
      <c r="E354" s="7">
        <v>9370913</v>
      </c>
      <c r="F354" s="7">
        <v>4293285</v>
      </c>
      <c r="G354" s="7">
        <v>9744224</v>
      </c>
      <c r="H354" s="7" t="s">
        <v>361</v>
      </c>
      <c r="I354" s="7" t="s">
        <v>361</v>
      </c>
      <c r="J354" s="7">
        <v>6156263</v>
      </c>
      <c r="K354" s="7">
        <v>5464448</v>
      </c>
      <c r="L354" s="7">
        <v>3906466</v>
      </c>
      <c r="M354" s="7">
        <v>10917211</v>
      </c>
      <c r="N354" s="38">
        <v>49852810</v>
      </c>
      <c r="O354" s="32"/>
    </row>
    <row r="355" spans="1:15" x14ac:dyDescent="0.3">
      <c r="A355" s="40"/>
      <c r="B355" s="43" t="s">
        <v>39</v>
      </c>
      <c r="C355" s="59"/>
      <c r="D355" s="7" t="s">
        <v>361</v>
      </c>
      <c r="E355" s="7">
        <v>4920129</v>
      </c>
      <c r="F355" s="7">
        <v>2256570</v>
      </c>
      <c r="G355" s="7">
        <v>5121608</v>
      </c>
      <c r="H355" s="7" t="s">
        <v>361</v>
      </c>
      <c r="I355" s="7" t="s">
        <v>361</v>
      </c>
      <c r="J355" s="7">
        <v>3235760</v>
      </c>
      <c r="K355" s="7">
        <v>2869068</v>
      </c>
      <c r="L355" s="7">
        <v>2051061</v>
      </c>
      <c r="M355" s="7">
        <v>5738135</v>
      </c>
      <c r="N355" s="38">
        <v>26192331</v>
      </c>
      <c r="O355" s="32"/>
    </row>
    <row r="356" spans="1:15" x14ac:dyDescent="0.3">
      <c r="A356" s="40"/>
      <c r="B356" s="43" t="s">
        <v>31</v>
      </c>
      <c r="C356" s="59"/>
      <c r="D356" s="7" t="s">
        <v>361</v>
      </c>
      <c r="E356" s="7">
        <v>227</v>
      </c>
      <c r="F356" s="7">
        <v>103</v>
      </c>
      <c r="G356" s="7">
        <v>234</v>
      </c>
      <c r="H356" s="7" t="s">
        <v>361</v>
      </c>
      <c r="I356" s="7" t="s">
        <v>361</v>
      </c>
      <c r="J356" s="7">
        <v>149</v>
      </c>
      <c r="K356" s="7">
        <v>131</v>
      </c>
      <c r="L356" s="7">
        <v>94</v>
      </c>
      <c r="M356" s="7">
        <v>262</v>
      </c>
      <c r="N356" s="38">
        <v>1200</v>
      </c>
      <c r="O356" s="32"/>
    </row>
    <row r="357" spans="1:15" x14ac:dyDescent="0.3">
      <c r="A357" s="40"/>
      <c r="B357" s="43" t="s">
        <v>32</v>
      </c>
      <c r="C357" s="59"/>
      <c r="D357" s="17"/>
      <c r="E357" s="17" t="s">
        <v>57</v>
      </c>
      <c r="F357" s="17" t="s">
        <v>57</v>
      </c>
      <c r="G357" s="17" t="s">
        <v>57</v>
      </c>
      <c r="H357" s="17"/>
      <c r="I357" s="17"/>
      <c r="J357" s="17" t="s">
        <v>57</v>
      </c>
      <c r="K357" s="17" t="s">
        <v>57</v>
      </c>
      <c r="L357" s="17" t="s">
        <v>57</v>
      </c>
      <c r="M357" s="17" t="s">
        <v>57</v>
      </c>
    </row>
    <row r="358" spans="1:15" x14ac:dyDescent="0.3">
      <c r="A358" s="40"/>
      <c r="B358" s="43"/>
      <c r="C358" s="59"/>
      <c r="D358" s="17"/>
      <c r="E358" s="17"/>
      <c r="F358" s="17"/>
      <c r="G358" s="17"/>
      <c r="H358" s="17"/>
      <c r="I358" s="17"/>
      <c r="J358" s="17"/>
      <c r="K358" s="17"/>
      <c r="L358" s="17"/>
      <c r="M358" s="17"/>
    </row>
    <row r="359" spans="1:15" x14ac:dyDescent="0.3">
      <c r="A359" s="42">
        <f>A348+1</f>
        <v>22</v>
      </c>
      <c r="B359" s="43" t="s">
        <v>15</v>
      </c>
      <c r="C359" s="60" t="s">
        <v>140</v>
      </c>
      <c r="D359" s="12"/>
      <c r="E359" s="17"/>
      <c r="F359" s="7"/>
      <c r="G359" s="7"/>
      <c r="H359" s="7"/>
      <c r="I359" s="7"/>
      <c r="J359" s="7"/>
      <c r="K359" s="7"/>
      <c r="L359" s="7"/>
      <c r="M359" s="7"/>
    </row>
    <row r="360" spans="1:15" x14ac:dyDescent="0.3">
      <c r="A360" s="42"/>
      <c r="B360" s="41" t="s">
        <v>17</v>
      </c>
      <c r="C360" s="64"/>
      <c r="N360" s="6"/>
    </row>
    <row r="361" spans="1:15" x14ac:dyDescent="0.3">
      <c r="A361" s="40"/>
      <c r="B361" s="43" t="s">
        <v>20</v>
      </c>
      <c r="C361" s="64">
        <v>2023</v>
      </c>
      <c r="D361" s="12"/>
      <c r="E361" s="17"/>
      <c r="F361" s="7"/>
      <c r="G361" s="7"/>
      <c r="H361" s="7"/>
      <c r="I361" s="7"/>
      <c r="J361" s="7"/>
      <c r="K361" s="7"/>
      <c r="L361" s="7"/>
      <c r="M361" s="7"/>
    </row>
    <row r="362" spans="1:15" x14ac:dyDescent="0.3">
      <c r="A362" s="40"/>
      <c r="B362" s="43" t="s">
        <v>22</v>
      </c>
      <c r="C362" s="64" t="s">
        <v>141</v>
      </c>
      <c r="D362" s="12"/>
      <c r="E362" s="17"/>
      <c r="F362" s="7"/>
      <c r="G362" s="7"/>
      <c r="H362" s="7"/>
      <c r="I362" s="7"/>
      <c r="J362" s="7"/>
      <c r="K362" s="7"/>
      <c r="L362" s="7"/>
      <c r="M362" s="7"/>
    </row>
    <row r="363" spans="1:15" x14ac:dyDescent="0.3">
      <c r="A363" s="40"/>
      <c r="B363" s="43" t="s">
        <v>25</v>
      </c>
      <c r="C363" s="64" t="s">
        <v>133</v>
      </c>
      <c r="D363" s="12"/>
      <c r="E363" s="17"/>
      <c r="F363" s="7"/>
      <c r="G363" s="7"/>
      <c r="H363" s="7"/>
      <c r="I363" s="7"/>
      <c r="J363" s="7"/>
      <c r="K363" s="7"/>
      <c r="L363" s="7"/>
      <c r="M363" s="7"/>
    </row>
    <row r="364" spans="1:15" x14ac:dyDescent="0.3">
      <c r="A364" s="40"/>
      <c r="B364" s="43" t="s">
        <v>27</v>
      </c>
      <c r="C364" s="64" t="s">
        <v>44</v>
      </c>
      <c r="D364" s="12"/>
      <c r="E364" s="17"/>
      <c r="F364" s="7"/>
      <c r="G364" s="7"/>
      <c r="H364" s="7"/>
      <c r="I364" s="7"/>
      <c r="J364" s="7"/>
      <c r="K364" s="7"/>
      <c r="L364" s="7"/>
      <c r="M364" s="7"/>
    </row>
    <row r="365" spans="1:15" x14ac:dyDescent="0.3">
      <c r="A365" s="40"/>
      <c r="B365" s="43" t="s">
        <v>29</v>
      </c>
      <c r="C365" s="59"/>
      <c r="D365" s="7" t="s">
        <v>361</v>
      </c>
      <c r="E365" s="7">
        <v>150000000</v>
      </c>
      <c r="F365" s="7">
        <v>40000000</v>
      </c>
      <c r="G365" s="7">
        <v>150000000</v>
      </c>
      <c r="H365" s="7">
        <v>70000000</v>
      </c>
      <c r="I365" s="7" t="s">
        <v>361</v>
      </c>
      <c r="J365" s="7">
        <v>16000000</v>
      </c>
      <c r="K365" s="7" t="s">
        <v>361</v>
      </c>
      <c r="L365" s="7">
        <v>60000000</v>
      </c>
      <c r="M365" s="7">
        <v>140000000</v>
      </c>
      <c r="N365" s="38">
        <v>626000000</v>
      </c>
    </row>
    <row r="366" spans="1:15" x14ac:dyDescent="0.3">
      <c r="A366" s="40"/>
      <c r="B366" s="43" t="s">
        <v>39</v>
      </c>
      <c r="C366" s="59"/>
      <c r="D366" s="7" t="s">
        <v>361</v>
      </c>
      <c r="E366" s="7">
        <v>135542703</v>
      </c>
      <c r="F366" s="7">
        <v>36144720</v>
      </c>
      <c r="G366" s="7">
        <v>135542703</v>
      </c>
      <c r="H366" s="7">
        <v>63253261</v>
      </c>
      <c r="I366" s="7" t="s">
        <v>361</v>
      </c>
      <c r="J366" s="7">
        <v>14457888</v>
      </c>
      <c r="K366" s="7" t="s">
        <v>361</v>
      </c>
      <c r="L366" s="7">
        <v>54217081</v>
      </c>
      <c r="M366" s="7">
        <v>126506523</v>
      </c>
      <c r="N366" s="38">
        <v>565664879</v>
      </c>
      <c r="O366" s="32"/>
    </row>
    <row r="367" spans="1:15" x14ac:dyDescent="0.3">
      <c r="A367" s="40"/>
      <c r="B367" s="43" t="s">
        <v>31</v>
      </c>
      <c r="C367" s="59"/>
      <c r="D367" s="7" t="s">
        <v>361</v>
      </c>
      <c r="E367" s="7">
        <v>632637</v>
      </c>
      <c r="F367" s="7">
        <v>168703</v>
      </c>
      <c r="G367" s="7">
        <v>632637</v>
      </c>
      <c r="H367" s="7">
        <v>295231</v>
      </c>
      <c r="I367" s="7" t="s">
        <v>361</v>
      </c>
      <c r="J367" s="7">
        <v>67481</v>
      </c>
      <c r="K367" s="7" t="s">
        <v>361</v>
      </c>
      <c r="L367" s="7">
        <v>253055</v>
      </c>
      <c r="M367" s="7">
        <v>590461</v>
      </c>
      <c r="N367" s="38">
        <v>2640205</v>
      </c>
    </row>
    <row r="368" spans="1:15" x14ac:dyDescent="0.3">
      <c r="A368" s="40"/>
      <c r="B368" s="43" t="s">
        <v>32</v>
      </c>
      <c r="C368" s="59"/>
      <c r="D368" s="17"/>
      <c r="E368" s="17" t="s">
        <v>57</v>
      </c>
      <c r="F368" s="17" t="s">
        <v>57</v>
      </c>
      <c r="G368" s="17" t="s">
        <v>57</v>
      </c>
      <c r="H368" s="17" t="s">
        <v>57</v>
      </c>
      <c r="I368" s="17"/>
      <c r="J368" s="17" t="s">
        <v>57</v>
      </c>
      <c r="K368" s="17"/>
      <c r="L368" s="17" t="s">
        <v>57</v>
      </c>
      <c r="M368" s="17" t="s">
        <v>57</v>
      </c>
    </row>
    <row r="369" spans="1:18" x14ac:dyDescent="0.3">
      <c r="A369" s="40"/>
      <c r="B369" s="43"/>
      <c r="C369" s="59"/>
      <c r="D369" s="17"/>
      <c r="E369" s="17"/>
      <c r="F369" s="17"/>
      <c r="G369" s="17"/>
      <c r="H369" s="17"/>
      <c r="I369" s="17"/>
      <c r="J369" s="17"/>
      <c r="K369" s="17"/>
      <c r="L369" s="17"/>
      <c r="M369" s="17"/>
    </row>
    <row r="370" spans="1:18" x14ac:dyDescent="0.3">
      <c r="A370" s="42">
        <f>A359+1</f>
        <v>23</v>
      </c>
      <c r="B370" s="43" t="s">
        <v>15</v>
      </c>
      <c r="C370" s="60" t="s">
        <v>142</v>
      </c>
      <c r="D370" s="12"/>
      <c r="E370" s="17"/>
      <c r="F370" s="7"/>
      <c r="G370" s="7"/>
      <c r="H370" s="7"/>
      <c r="I370" s="7"/>
      <c r="J370" s="7"/>
      <c r="K370" s="7"/>
      <c r="L370" s="7"/>
      <c r="M370" s="7"/>
    </row>
    <row r="371" spans="1:18" x14ac:dyDescent="0.3">
      <c r="A371" s="42"/>
      <c r="B371" s="41" t="s">
        <v>17</v>
      </c>
      <c r="C371" s="64"/>
      <c r="N371" s="6"/>
    </row>
    <row r="372" spans="1:18" x14ac:dyDescent="0.3">
      <c r="A372" s="40"/>
      <c r="B372" s="43" t="s">
        <v>20</v>
      </c>
      <c r="C372" s="64">
        <v>2024</v>
      </c>
      <c r="D372" s="12"/>
      <c r="E372" s="17"/>
      <c r="F372" s="7"/>
      <c r="G372" s="7"/>
      <c r="H372" s="7"/>
      <c r="I372" s="7"/>
      <c r="J372" s="7"/>
      <c r="K372" s="7"/>
      <c r="L372" s="7"/>
      <c r="M372" s="7"/>
    </row>
    <row r="373" spans="1:18" x14ac:dyDescent="0.3">
      <c r="A373" s="40"/>
      <c r="B373" s="43" t="s">
        <v>22</v>
      </c>
      <c r="C373" s="64" t="s">
        <v>141</v>
      </c>
      <c r="D373" s="12"/>
      <c r="E373" s="17"/>
      <c r="F373" s="7"/>
      <c r="G373" s="7"/>
      <c r="H373" s="7"/>
      <c r="I373" s="7"/>
      <c r="J373" s="7"/>
      <c r="K373" s="7"/>
      <c r="L373" s="7"/>
      <c r="M373" s="7"/>
    </row>
    <row r="374" spans="1:18" x14ac:dyDescent="0.3">
      <c r="A374" s="40"/>
      <c r="B374" s="43" t="s">
        <v>25</v>
      </c>
      <c r="C374" s="64" t="s">
        <v>133</v>
      </c>
      <c r="D374" s="12"/>
      <c r="E374" s="17"/>
      <c r="F374" s="7"/>
      <c r="G374" s="7"/>
      <c r="H374" s="7"/>
      <c r="I374" s="7"/>
      <c r="J374" s="7"/>
      <c r="K374" s="7"/>
      <c r="L374" s="7"/>
      <c r="M374" s="7"/>
    </row>
    <row r="375" spans="1:18" x14ac:dyDescent="0.3">
      <c r="A375" s="40"/>
      <c r="B375" s="43" t="s">
        <v>27</v>
      </c>
      <c r="C375" s="64" t="s">
        <v>44</v>
      </c>
      <c r="D375" s="12"/>
      <c r="E375" s="17"/>
      <c r="F375" s="7"/>
      <c r="G375" s="7"/>
      <c r="H375" s="7"/>
      <c r="I375" s="7"/>
      <c r="J375" s="7"/>
      <c r="K375" s="7"/>
      <c r="L375" s="7"/>
      <c r="M375" s="7"/>
    </row>
    <row r="376" spans="1:18" x14ac:dyDescent="0.3">
      <c r="A376" s="40"/>
      <c r="B376" s="43" t="s">
        <v>29</v>
      </c>
      <c r="C376" s="59"/>
      <c r="D376" s="7" t="s">
        <v>361</v>
      </c>
      <c r="E376" s="7" t="s">
        <v>361</v>
      </c>
      <c r="F376" s="7" t="s">
        <v>361</v>
      </c>
      <c r="G376" s="7">
        <v>100000000</v>
      </c>
      <c r="H376" s="7">
        <v>20000000</v>
      </c>
      <c r="I376" s="7" t="s">
        <v>361</v>
      </c>
      <c r="J376" s="7" t="s">
        <v>361</v>
      </c>
      <c r="K376" s="7" t="s">
        <v>361</v>
      </c>
      <c r="L376" s="7">
        <v>70000000</v>
      </c>
      <c r="M376" s="7">
        <v>80000000</v>
      </c>
      <c r="N376" s="38">
        <v>270000000</v>
      </c>
    </row>
    <row r="377" spans="1:18" x14ac:dyDescent="0.3">
      <c r="A377" s="40"/>
      <c r="B377" s="43" t="s">
        <v>39</v>
      </c>
      <c r="C377" s="59"/>
      <c r="D377" s="7" t="s">
        <v>361</v>
      </c>
      <c r="E377" s="7" t="s">
        <v>361</v>
      </c>
      <c r="F377" s="7" t="s">
        <v>361</v>
      </c>
      <c r="G377" s="7">
        <v>98081481</v>
      </c>
      <c r="H377" s="7">
        <v>19616296</v>
      </c>
      <c r="I377" s="7" t="s">
        <v>361</v>
      </c>
      <c r="J377" s="7" t="s">
        <v>361</v>
      </c>
      <c r="K377" s="7" t="s">
        <v>361</v>
      </c>
      <c r="L377" s="7">
        <v>68657037</v>
      </c>
      <c r="M377" s="7">
        <v>78465185</v>
      </c>
      <c r="N377" s="38">
        <v>264819999</v>
      </c>
    </row>
    <row r="378" spans="1:18" x14ac:dyDescent="0.3">
      <c r="A378" s="40"/>
      <c r="B378" s="43" t="s">
        <v>31</v>
      </c>
      <c r="C378" s="59"/>
      <c r="D378" s="7" t="s">
        <v>361</v>
      </c>
      <c r="E378" s="7" t="s">
        <v>361</v>
      </c>
      <c r="F378" s="7" t="s">
        <v>361</v>
      </c>
      <c r="G378" s="7">
        <v>0</v>
      </c>
      <c r="H378" s="7">
        <v>0</v>
      </c>
      <c r="I378" s="7" t="s">
        <v>361</v>
      </c>
      <c r="J378" s="7" t="s">
        <v>361</v>
      </c>
      <c r="K378" s="7" t="s">
        <v>361</v>
      </c>
      <c r="L378" s="7">
        <v>0</v>
      </c>
      <c r="M378" s="7">
        <v>0</v>
      </c>
      <c r="N378" s="38">
        <v>0</v>
      </c>
    </row>
    <row r="379" spans="1:18" x14ac:dyDescent="0.3">
      <c r="A379" s="40"/>
      <c r="B379" s="43" t="s">
        <v>32</v>
      </c>
      <c r="C379" s="59"/>
      <c r="D379" s="17"/>
      <c r="E379" s="17" t="s">
        <v>57</v>
      </c>
      <c r="F379" s="17" t="s">
        <v>57</v>
      </c>
      <c r="G379" s="17" t="s">
        <v>57</v>
      </c>
      <c r="H379" s="17" t="s">
        <v>57</v>
      </c>
      <c r="I379" s="17"/>
      <c r="J379" s="17" t="s">
        <v>57</v>
      </c>
      <c r="K379" s="17"/>
      <c r="L379" s="17" t="s">
        <v>57</v>
      </c>
      <c r="M379" s="17" t="s">
        <v>57</v>
      </c>
    </row>
    <row r="380" spans="1:18" x14ac:dyDescent="0.3">
      <c r="A380" s="40"/>
      <c r="B380" s="43"/>
      <c r="C380" s="59"/>
      <c r="D380" s="17"/>
      <c r="E380" s="17"/>
      <c r="F380" s="17"/>
      <c r="G380" s="17"/>
      <c r="H380" s="17"/>
      <c r="I380" s="17"/>
      <c r="J380" s="17"/>
      <c r="K380" s="17"/>
      <c r="L380" s="17"/>
      <c r="M380" s="17"/>
    </row>
    <row r="381" spans="1:18" x14ac:dyDescent="0.3">
      <c r="A381" s="40"/>
      <c r="B381" s="43"/>
      <c r="C381" s="59"/>
      <c r="D381" s="17"/>
      <c r="E381" s="17"/>
      <c r="F381" s="17"/>
      <c r="G381" s="17"/>
      <c r="H381" s="17"/>
      <c r="I381" s="17"/>
      <c r="J381" s="17"/>
      <c r="K381" s="17"/>
      <c r="L381" s="17"/>
      <c r="M381" s="17"/>
    </row>
    <row r="382" spans="1:18" x14ac:dyDescent="0.3">
      <c r="A382" s="40"/>
      <c r="B382" s="5" t="s">
        <v>143</v>
      </c>
      <c r="C382" s="59"/>
      <c r="D382" s="12"/>
      <c r="E382" s="7"/>
      <c r="F382" s="7"/>
      <c r="G382" s="7"/>
      <c r="H382" s="7"/>
      <c r="I382" s="7"/>
      <c r="J382" s="7"/>
      <c r="K382" s="7"/>
      <c r="L382" s="7"/>
      <c r="M382" s="7"/>
      <c r="N382" s="6"/>
      <c r="P382" s="29"/>
      <c r="Q382" s="29" t="s">
        <v>144</v>
      </c>
      <c r="R382" s="29"/>
    </row>
    <row r="383" spans="1:18" x14ac:dyDescent="0.3">
      <c r="A383" s="40"/>
      <c r="B383" s="43"/>
      <c r="C383" s="57"/>
      <c r="D383" s="12"/>
      <c r="E383" s="7"/>
      <c r="F383" s="7"/>
      <c r="G383" s="7"/>
      <c r="H383" s="7"/>
      <c r="I383" s="7"/>
      <c r="J383" s="7"/>
      <c r="K383" s="7"/>
      <c r="L383" s="7"/>
      <c r="M383" s="7"/>
      <c r="N383" s="6"/>
      <c r="P383" s="29" t="s">
        <v>19</v>
      </c>
      <c r="Q383" s="31">
        <f>N390+N401+N412+N423+N434+N445+N456</f>
        <v>1833000000</v>
      </c>
      <c r="R383" s="29" t="b">
        <f>Q383='Pivot Table'!B7</f>
        <v>1</v>
      </c>
    </row>
    <row r="384" spans="1:18" x14ac:dyDescent="0.3">
      <c r="A384" s="40">
        <v>1</v>
      </c>
      <c r="B384" s="43" t="s">
        <v>15</v>
      </c>
      <c r="C384" s="60" t="s">
        <v>146</v>
      </c>
      <c r="E384" s="11"/>
      <c r="F384" s="11"/>
      <c r="G384" s="11"/>
      <c r="H384" s="11"/>
      <c r="I384" s="11"/>
      <c r="J384" s="11"/>
      <c r="K384" s="11"/>
      <c r="L384" s="11"/>
      <c r="M384" s="11"/>
      <c r="N384" s="6"/>
      <c r="P384" s="29" t="s">
        <v>21</v>
      </c>
      <c r="Q384" s="31">
        <f>N391+N402+N413+N424+N435+N446+N457</f>
        <v>869522033</v>
      </c>
      <c r="R384" s="29" t="b">
        <f>Q384='Pivot Table'!C7</f>
        <v>1</v>
      </c>
    </row>
    <row r="385" spans="1:18" x14ac:dyDescent="0.3">
      <c r="A385" s="42"/>
      <c r="B385" s="41" t="s">
        <v>17</v>
      </c>
      <c r="C385" s="59" t="s">
        <v>147</v>
      </c>
      <c r="N385" s="6"/>
      <c r="P385" s="29" t="s">
        <v>24</v>
      </c>
      <c r="Q385" s="30">
        <f>N392+N403+N414+N425+N436</f>
        <v>192462211</v>
      </c>
      <c r="R385" s="29" t="b">
        <f>Q385='Pivot Table'!D7</f>
        <v>1</v>
      </c>
    </row>
    <row r="386" spans="1:18" x14ac:dyDescent="0.3">
      <c r="A386" s="40"/>
      <c r="B386" s="43" t="s">
        <v>20</v>
      </c>
      <c r="C386" s="59">
        <v>2021</v>
      </c>
      <c r="E386" s="11"/>
      <c r="F386" s="11"/>
      <c r="G386" s="11"/>
      <c r="H386" s="11"/>
      <c r="I386" s="11"/>
      <c r="J386" s="11"/>
      <c r="K386" s="11"/>
      <c r="L386" s="11"/>
      <c r="M386" s="11"/>
      <c r="N386" s="6"/>
    </row>
    <row r="387" spans="1:18" x14ac:dyDescent="0.3">
      <c r="A387" s="40"/>
      <c r="B387" s="43" t="s">
        <v>22</v>
      </c>
      <c r="C387" s="59" t="s">
        <v>148</v>
      </c>
      <c r="E387" s="11"/>
      <c r="F387" s="11"/>
      <c r="G387" s="11"/>
      <c r="H387" s="11"/>
      <c r="I387" s="11"/>
      <c r="J387" s="11"/>
      <c r="K387" s="11"/>
      <c r="L387" s="11"/>
      <c r="M387" s="11"/>
      <c r="N387" s="6"/>
    </row>
    <row r="388" spans="1:18" x14ac:dyDescent="0.3">
      <c r="A388" s="40"/>
      <c r="B388" s="43" t="s">
        <v>25</v>
      </c>
      <c r="C388" s="59" t="s">
        <v>53</v>
      </c>
      <c r="E388" s="11"/>
      <c r="F388" s="11"/>
      <c r="G388" s="11"/>
      <c r="H388" s="11"/>
      <c r="I388" s="11"/>
      <c r="J388" s="11"/>
      <c r="K388" s="11"/>
      <c r="L388" s="11"/>
      <c r="M388" s="11"/>
      <c r="N388" s="6"/>
    </row>
    <row r="389" spans="1:18" x14ac:dyDescent="0.3">
      <c r="A389" s="40"/>
      <c r="B389" s="43" t="s">
        <v>27</v>
      </c>
      <c r="C389" s="59" t="s">
        <v>44</v>
      </c>
      <c r="E389" s="11"/>
      <c r="F389" s="11"/>
      <c r="G389" s="11"/>
      <c r="H389" s="11"/>
      <c r="I389" s="11"/>
      <c r="J389" s="11"/>
      <c r="K389" s="11"/>
      <c r="L389" s="11"/>
      <c r="M389" s="11"/>
      <c r="N389" s="6"/>
    </row>
    <row r="390" spans="1:18" x14ac:dyDescent="0.3">
      <c r="A390" s="40"/>
      <c r="B390" s="43" t="s">
        <v>29</v>
      </c>
      <c r="C390" s="59"/>
      <c r="D390" s="7">
        <v>245000000</v>
      </c>
      <c r="E390" s="7">
        <v>130000000</v>
      </c>
      <c r="F390" s="7">
        <v>100000000</v>
      </c>
      <c r="G390" s="7">
        <v>100000000</v>
      </c>
      <c r="H390" s="7" t="s">
        <v>361</v>
      </c>
      <c r="I390" s="7" t="s">
        <v>361</v>
      </c>
      <c r="J390" s="7">
        <v>120000000</v>
      </c>
      <c r="K390" s="7">
        <v>70000000</v>
      </c>
      <c r="L390" s="7" t="s">
        <v>361</v>
      </c>
      <c r="M390" s="7">
        <v>180000000</v>
      </c>
      <c r="N390" s="39">
        <v>945000000</v>
      </c>
    </row>
    <row r="391" spans="1:18" x14ac:dyDescent="0.3">
      <c r="A391" s="40"/>
      <c r="B391" s="43" t="s">
        <v>39</v>
      </c>
      <c r="C391" s="59"/>
      <c r="D391" s="7">
        <v>67710726</v>
      </c>
      <c r="E391" s="7">
        <v>35928156</v>
      </c>
      <c r="F391" s="7">
        <v>27637041</v>
      </c>
      <c r="G391" s="7">
        <v>27637040</v>
      </c>
      <c r="H391" s="7" t="s">
        <v>361</v>
      </c>
      <c r="I391" s="7" t="s">
        <v>361</v>
      </c>
      <c r="J391" s="7">
        <v>33164450</v>
      </c>
      <c r="K391" s="7">
        <v>19345924</v>
      </c>
      <c r="L391" s="7" t="s">
        <v>361</v>
      </c>
      <c r="M391" s="7">
        <v>49746674</v>
      </c>
      <c r="N391" s="39">
        <v>261170011</v>
      </c>
    </row>
    <row r="392" spans="1:18" x14ac:dyDescent="0.3">
      <c r="A392" s="40"/>
      <c r="B392" s="43" t="s">
        <v>31</v>
      </c>
      <c r="C392" s="59"/>
      <c r="D392" s="7">
        <v>34024309</v>
      </c>
      <c r="E392" s="7">
        <v>18053722</v>
      </c>
      <c r="F392" s="7">
        <v>13887477</v>
      </c>
      <c r="G392" s="7">
        <v>13887477</v>
      </c>
      <c r="H392" s="7" t="s">
        <v>361</v>
      </c>
      <c r="I392" s="7" t="s">
        <v>361</v>
      </c>
      <c r="J392" s="7">
        <v>16664971</v>
      </c>
      <c r="K392" s="7">
        <v>9721232</v>
      </c>
      <c r="L392" s="7" t="s">
        <v>361</v>
      </c>
      <c r="M392" s="7">
        <v>24997456</v>
      </c>
      <c r="N392" s="38">
        <v>131236644</v>
      </c>
    </row>
    <row r="393" spans="1:18" x14ac:dyDescent="0.3">
      <c r="A393" s="40"/>
      <c r="B393" s="43" t="s">
        <v>32</v>
      </c>
      <c r="C393" s="59"/>
      <c r="D393" s="51">
        <v>0.11899999999999999</v>
      </c>
      <c r="E393" s="51">
        <v>0.11899999999999999</v>
      </c>
      <c r="F393" s="51">
        <v>0.11899999999999999</v>
      </c>
      <c r="G393" s="51">
        <v>0.11899999999999999</v>
      </c>
      <c r="H393" s="51" t="s">
        <v>361</v>
      </c>
      <c r="I393" s="51" t="s">
        <v>361</v>
      </c>
      <c r="J393" s="51">
        <v>0.11899999999999999</v>
      </c>
      <c r="K393" s="51">
        <v>0.11899999999999999</v>
      </c>
      <c r="L393" s="51" t="s">
        <v>361</v>
      </c>
      <c r="M393" s="51">
        <v>0.11899999999999999</v>
      </c>
      <c r="N393" s="6"/>
    </row>
    <row r="394" spans="1:18" x14ac:dyDescent="0.3">
      <c r="A394" s="40"/>
      <c r="B394" s="43"/>
      <c r="C394" s="59"/>
      <c r="D394" s="12"/>
      <c r="E394" s="17"/>
      <c r="F394" s="12"/>
      <c r="G394" s="12"/>
      <c r="H394" s="12"/>
      <c r="I394" s="12"/>
      <c r="J394" s="12"/>
      <c r="K394" s="12"/>
      <c r="L394" s="12"/>
      <c r="M394" s="12"/>
      <c r="N394" s="6"/>
    </row>
    <row r="395" spans="1:18" ht="27" x14ac:dyDescent="0.3">
      <c r="A395" s="40">
        <f>A384+1</f>
        <v>2</v>
      </c>
      <c r="B395" s="43" t="s">
        <v>15</v>
      </c>
      <c r="C395" s="60" t="s">
        <v>149</v>
      </c>
      <c r="D395" s="12"/>
      <c r="E395" s="17"/>
      <c r="F395" s="12"/>
      <c r="G395" s="12"/>
      <c r="H395" s="12"/>
      <c r="I395" s="12"/>
      <c r="J395" s="12"/>
      <c r="K395" s="12"/>
      <c r="L395" s="12"/>
      <c r="M395" s="12"/>
      <c r="N395" s="6"/>
    </row>
    <row r="396" spans="1:18" x14ac:dyDescent="0.3">
      <c r="A396" s="42"/>
      <c r="B396" s="41" t="s">
        <v>17</v>
      </c>
      <c r="C396" s="59" t="s">
        <v>150</v>
      </c>
      <c r="N396" s="6"/>
    </row>
    <row r="397" spans="1:18" x14ac:dyDescent="0.3">
      <c r="A397" s="40"/>
      <c r="B397" s="43" t="s">
        <v>20</v>
      </c>
      <c r="C397" s="59">
        <v>2021</v>
      </c>
      <c r="D397" s="12"/>
      <c r="E397" s="17"/>
      <c r="F397" s="12"/>
      <c r="G397" s="12"/>
      <c r="H397" s="12"/>
      <c r="I397" s="12"/>
      <c r="J397" s="12"/>
      <c r="K397" s="12"/>
      <c r="L397" s="12"/>
      <c r="M397" s="12"/>
      <c r="N397" s="6"/>
    </row>
    <row r="398" spans="1:18" x14ac:dyDescent="0.3">
      <c r="A398" s="40"/>
      <c r="B398" s="43" t="s">
        <v>22</v>
      </c>
      <c r="C398" s="59" t="s">
        <v>151</v>
      </c>
      <c r="D398" s="12"/>
      <c r="E398" s="17"/>
      <c r="F398" s="12"/>
      <c r="G398" s="12"/>
      <c r="H398" s="12"/>
      <c r="I398" s="12"/>
      <c r="J398" s="12"/>
      <c r="K398" s="12"/>
      <c r="L398" s="12"/>
      <c r="M398" s="12"/>
      <c r="N398" s="6"/>
    </row>
    <row r="399" spans="1:18" x14ac:dyDescent="0.3">
      <c r="A399" s="40"/>
      <c r="B399" s="43" t="s">
        <v>25</v>
      </c>
      <c r="C399" s="59" t="s">
        <v>53</v>
      </c>
      <c r="D399" s="12"/>
      <c r="E399" s="17"/>
      <c r="F399" s="12"/>
      <c r="G399" s="12"/>
      <c r="H399" s="12"/>
      <c r="I399" s="12"/>
      <c r="J399" s="12"/>
      <c r="K399" s="12"/>
      <c r="L399" s="12"/>
      <c r="M399" s="12"/>
      <c r="N399" s="6"/>
    </row>
    <row r="400" spans="1:18" x14ac:dyDescent="0.3">
      <c r="A400" s="40"/>
      <c r="B400" s="43" t="s">
        <v>27</v>
      </c>
      <c r="C400" s="59" t="s">
        <v>44</v>
      </c>
      <c r="D400" s="12"/>
      <c r="E400" s="17"/>
      <c r="F400" s="12"/>
      <c r="G400" s="12"/>
      <c r="H400" s="12"/>
      <c r="I400" s="12"/>
      <c r="J400" s="12"/>
      <c r="K400" s="12"/>
      <c r="L400" s="12"/>
      <c r="M400" s="12"/>
      <c r="N400" s="6"/>
    </row>
    <row r="401" spans="1:15" x14ac:dyDescent="0.3">
      <c r="A401" s="40"/>
      <c r="B401" s="43" t="s">
        <v>29</v>
      </c>
      <c r="C401" s="59"/>
      <c r="D401" s="7">
        <v>33502000</v>
      </c>
      <c r="E401" s="7">
        <v>29562000</v>
      </c>
      <c r="F401" s="7">
        <v>7880000</v>
      </c>
      <c r="G401" s="7">
        <v>35472000</v>
      </c>
      <c r="H401" s="7" t="s">
        <v>361</v>
      </c>
      <c r="I401" s="7">
        <v>11821000</v>
      </c>
      <c r="J401" s="7">
        <v>7490000</v>
      </c>
      <c r="K401" s="7">
        <v>17741000</v>
      </c>
      <c r="L401" s="7" t="s">
        <v>361</v>
      </c>
      <c r="M401" s="7">
        <v>31532000</v>
      </c>
      <c r="N401" s="39">
        <v>175000000</v>
      </c>
    </row>
    <row r="402" spans="1:15" x14ac:dyDescent="0.3">
      <c r="A402" s="40"/>
      <c r="B402" s="43" t="s">
        <v>39</v>
      </c>
      <c r="C402" s="59"/>
      <c r="D402" s="7">
        <v>9688386</v>
      </c>
      <c r="E402" s="7">
        <v>8548984</v>
      </c>
      <c r="F402" s="7">
        <v>2278804</v>
      </c>
      <c r="G402" s="7">
        <v>10258087</v>
      </c>
      <c r="H402" s="7" t="s">
        <v>361</v>
      </c>
      <c r="I402" s="7">
        <v>3418495</v>
      </c>
      <c r="J402" s="7">
        <v>2166020</v>
      </c>
      <c r="K402" s="7">
        <v>5130489</v>
      </c>
      <c r="L402" s="7" t="s">
        <v>361</v>
      </c>
      <c r="M402" s="7">
        <v>9118685</v>
      </c>
      <c r="N402" s="39">
        <v>50607950</v>
      </c>
      <c r="O402" s="32"/>
    </row>
    <row r="403" spans="1:15" x14ac:dyDescent="0.3">
      <c r="A403" s="40"/>
      <c r="B403" s="43" t="s">
        <v>31</v>
      </c>
      <c r="C403" s="59"/>
      <c r="D403" s="7">
        <v>7076653</v>
      </c>
      <c r="E403" s="7">
        <v>6244404</v>
      </c>
      <c r="F403" s="7">
        <v>1664498</v>
      </c>
      <c r="G403" s="7">
        <v>7492778</v>
      </c>
      <c r="H403" s="7" t="s">
        <v>361</v>
      </c>
      <c r="I403" s="7">
        <v>2496959</v>
      </c>
      <c r="J403" s="7">
        <v>1582118</v>
      </c>
      <c r="K403" s="7">
        <v>3747445</v>
      </c>
      <c r="L403" s="7" t="s">
        <v>361</v>
      </c>
      <c r="M403" s="7">
        <v>6660529</v>
      </c>
      <c r="N403" s="38">
        <v>36965384</v>
      </c>
      <c r="O403" s="32"/>
    </row>
    <row r="404" spans="1:15" x14ac:dyDescent="0.3">
      <c r="A404" s="40"/>
      <c r="B404" s="43" t="s">
        <v>32</v>
      </c>
      <c r="C404" s="59"/>
      <c r="D404" s="53">
        <v>0.13</v>
      </c>
      <c r="E404" s="53">
        <v>0.13</v>
      </c>
      <c r="F404" s="53">
        <v>0.13</v>
      </c>
      <c r="G404" s="53">
        <v>0.13</v>
      </c>
      <c r="H404" s="53" t="s">
        <v>361</v>
      </c>
      <c r="I404" s="53">
        <v>0.13</v>
      </c>
      <c r="J404" s="53">
        <v>0.13</v>
      </c>
      <c r="K404" s="53">
        <v>0.13</v>
      </c>
      <c r="L404" s="53" t="s">
        <v>361</v>
      </c>
      <c r="M404" s="53">
        <v>0.13</v>
      </c>
      <c r="N404" s="6"/>
    </row>
    <row r="405" spans="1:15" x14ac:dyDescent="0.3">
      <c r="A405" s="40"/>
      <c r="B405" s="43"/>
      <c r="C405" s="59"/>
      <c r="D405" s="12"/>
      <c r="E405" s="12"/>
      <c r="F405" s="12"/>
      <c r="G405" s="12"/>
      <c r="H405" s="12"/>
      <c r="I405" s="12"/>
      <c r="J405" s="12"/>
      <c r="K405" s="12"/>
      <c r="L405" s="12"/>
      <c r="M405" s="12"/>
      <c r="N405" s="6"/>
    </row>
    <row r="406" spans="1:15" x14ac:dyDescent="0.3">
      <c r="A406" s="40">
        <f>A395+1</f>
        <v>3</v>
      </c>
      <c r="B406" s="43" t="s">
        <v>15</v>
      </c>
      <c r="C406" s="60" t="s">
        <v>152</v>
      </c>
      <c r="D406" s="12"/>
      <c r="E406" s="12"/>
      <c r="F406" s="12"/>
      <c r="G406" s="12"/>
      <c r="H406" s="12"/>
      <c r="I406" s="12"/>
      <c r="J406" s="12"/>
      <c r="K406" s="12"/>
      <c r="L406" s="12"/>
      <c r="M406" s="12"/>
      <c r="N406" s="6"/>
    </row>
    <row r="407" spans="1:15" x14ac:dyDescent="0.3">
      <c r="A407" s="42"/>
      <c r="B407" s="41" t="s">
        <v>17</v>
      </c>
      <c r="C407" s="59"/>
      <c r="N407" s="6"/>
    </row>
    <row r="408" spans="1:15" x14ac:dyDescent="0.3">
      <c r="A408" s="40"/>
      <c r="B408" s="43" t="s">
        <v>20</v>
      </c>
      <c r="C408" s="59">
        <v>2022</v>
      </c>
      <c r="D408" s="12"/>
      <c r="E408" s="12"/>
      <c r="F408" s="12"/>
      <c r="G408" s="12"/>
      <c r="H408" s="12"/>
      <c r="I408" s="12"/>
      <c r="J408" s="12"/>
      <c r="K408" s="12"/>
      <c r="L408" s="12"/>
      <c r="M408" s="12"/>
      <c r="N408" s="6"/>
    </row>
    <row r="409" spans="1:15" x14ac:dyDescent="0.3">
      <c r="A409" s="40"/>
      <c r="B409" s="43" t="s">
        <v>22</v>
      </c>
      <c r="C409" s="59" t="s">
        <v>151</v>
      </c>
      <c r="D409" s="12"/>
      <c r="E409" s="12"/>
      <c r="F409" s="12"/>
      <c r="G409" s="12"/>
      <c r="H409" s="12"/>
      <c r="I409" s="12"/>
      <c r="J409" s="12"/>
      <c r="K409" s="12"/>
      <c r="L409" s="12"/>
      <c r="M409" s="12"/>
      <c r="N409" s="6"/>
    </row>
    <row r="410" spans="1:15" x14ac:dyDescent="0.3">
      <c r="A410" s="40"/>
      <c r="B410" s="43" t="s">
        <v>25</v>
      </c>
      <c r="C410" s="59" t="s">
        <v>153</v>
      </c>
      <c r="D410" s="12"/>
      <c r="E410" s="12"/>
      <c r="F410" s="12"/>
      <c r="G410" s="12"/>
      <c r="H410" s="12"/>
      <c r="I410" s="12"/>
      <c r="J410" s="12"/>
      <c r="K410" s="12"/>
      <c r="L410" s="12"/>
      <c r="M410" s="12"/>
      <c r="N410" s="6"/>
    </row>
    <row r="411" spans="1:15" x14ac:dyDescent="0.3">
      <c r="A411" s="40"/>
      <c r="B411" s="43" t="s">
        <v>27</v>
      </c>
      <c r="C411" s="59" t="s">
        <v>44</v>
      </c>
      <c r="D411" s="12"/>
      <c r="E411" s="12"/>
      <c r="F411" s="12"/>
      <c r="G411" s="12"/>
      <c r="H411" s="12"/>
      <c r="I411" s="12"/>
      <c r="J411" s="12"/>
      <c r="K411" s="12"/>
      <c r="L411" s="12"/>
      <c r="M411" s="12"/>
      <c r="N411" s="6"/>
    </row>
    <row r="412" spans="1:15" x14ac:dyDescent="0.3">
      <c r="A412" s="40"/>
      <c r="B412" s="43" t="s">
        <v>29</v>
      </c>
      <c r="C412" s="59"/>
      <c r="D412" s="7">
        <v>33502000</v>
      </c>
      <c r="E412" s="7">
        <v>29562000</v>
      </c>
      <c r="F412" s="7">
        <v>7880000</v>
      </c>
      <c r="G412" s="7">
        <v>35472000</v>
      </c>
      <c r="H412" s="7" t="s">
        <v>361</v>
      </c>
      <c r="I412" s="7">
        <v>11821000</v>
      </c>
      <c r="J412" s="7">
        <v>7490000</v>
      </c>
      <c r="K412" s="7">
        <v>17741000</v>
      </c>
      <c r="L412" s="7" t="s">
        <v>361</v>
      </c>
      <c r="M412" s="7">
        <v>31532000</v>
      </c>
      <c r="N412" s="39">
        <v>175000000</v>
      </c>
    </row>
    <row r="413" spans="1:15" x14ac:dyDescent="0.3">
      <c r="A413" s="40"/>
      <c r="B413" s="43" t="s">
        <v>39</v>
      </c>
      <c r="C413" s="59"/>
      <c r="D413" s="7">
        <v>23451400</v>
      </c>
      <c r="E413" s="7">
        <v>20693400</v>
      </c>
      <c r="F413" s="7">
        <v>5516000</v>
      </c>
      <c r="G413" s="7">
        <v>24830400</v>
      </c>
      <c r="H413" s="7" t="s">
        <v>361</v>
      </c>
      <c r="I413" s="7">
        <v>8274700</v>
      </c>
      <c r="J413" s="7">
        <v>5243000</v>
      </c>
      <c r="K413" s="7">
        <v>12418700</v>
      </c>
      <c r="L413" s="7" t="s">
        <v>361</v>
      </c>
      <c r="M413" s="7">
        <v>22072400</v>
      </c>
      <c r="N413" s="39">
        <v>122500000</v>
      </c>
      <c r="O413" s="32"/>
    </row>
    <row r="414" spans="1:15" x14ac:dyDescent="0.3">
      <c r="A414" s="40"/>
      <c r="B414" s="43" t="s">
        <v>31</v>
      </c>
      <c r="C414" s="59"/>
      <c r="D414" s="7">
        <v>3550915</v>
      </c>
      <c r="E414" s="7">
        <v>3133310</v>
      </c>
      <c r="F414" s="7">
        <v>835210</v>
      </c>
      <c r="G414" s="7">
        <v>3759718</v>
      </c>
      <c r="H414" s="7" t="s">
        <v>361</v>
      </c>
      <c r="I414" s="7">
        <v>1252921</v>
      </c>
      <c r="J414" s="7">
        <v>793874</v>
      </c>
      <c r="K414" s="7">
        <v>1880389</v>
      </c>
      <c r="L414" s="7" t="s">
        <v>361</v>
      </c>
      <c r="M414" s="7">
        <v>3342113</v>
      </c>
      <c r="N414" s="38">
        <v>18548450</v>
      </c>
      <c r="O414" s="32"/>
    </row>
    <row r="415" spans="1:15" x14ac:dyDescent="0.3">
      <c r="A415" s="40"/>
      <c r="B415" s="43" t="s">
        <v>32</v>
      </c>
      <c r="C415" s="59"/>
      <c r="D415" s="12" t="s">
        <v>57</v>
      </c>
      <c r="E415" s="12" t="s">
        <v>57</v>
      </c>
      <c r="F415" s="12" t="s">
        <v>57</v>
      </c>
      <c r="G415" s="12" t="s">
        <v>57</v>
      </c>
      <c r="I415" s="12" t="s">
        <v>57</v>
      </c>
      <c r="J415" s="12" t="s">
        <v>57</v>
      </c>
      <c r="K415" s="12" t="s">
        <v>57</v>
      </c>
      <c r="M415" s="12" t="s">
        <v>57</v>
      </c>
      <c r="N415" s="6"/>
    </row>
    <row r="416" spans="1:15" x14ac:dyDescent="0.3">
      <c r="A416" s="40"/>
      <c r="B416" s="43"/>
      <c r="C416" s="57"/>
      <c r="N416" s="6"/>
    </row>
    <row r="417" spans="1:15" x14ac:dyDescent="0.3">
      <c r="A417" s="40">
        <f>A406+1</f>
        <v>4</v>
      </c>
      <c r="B417" s="43" t="s">
        <v>15</v>
      </c>
      <c r="C417" s="60" t="s">
        <v>155</v>
      </c>
      <c r="D417" s="7"/>
      <c r="E417" s="7"/>
      <c r="F417" s="7"/>
      <c r="G417" s="7"/>
      <c r="H417" s="7"/>
      <c r="I417" s="7"/>
      <c r="J417" s="7"/>
      <c r="K417" s="7"/>
      <c r="L417" s="7"/>
      <c r="M417" s="7"/>
      <c r="N417" s="6"/>
    </row>
    <row r="418" spans="1:15" x14ac:dyDescent="0.3">
      <c r="A418" s="40"/>
      <c r="B418" s="41" t="s">
        <v>17</v>
      </c>
      <c r="C418" s="59"/>
      <c r="D418" s="7"/>
      <c r="E418" s="7"/>
      <c r="F418" s="7"/>
      <c r="G418" s="7"/>
      <c r="H418" s="7"/>
      <c r="I418" s="7"/>
      <c r="J418" s="7"/>
      <c r="K418" s="7"/>
      <c r="L418" s="7"/>
      <c r="M418" s="7"/>
      <c r="N418" s="6"/>
    </row>
    <row r="419" spans="1:15" x14ac:dyDescent="0.3">
      <c r="A419" s="40"/>
      <c r="B419" s="43" t="s">
        <v>20</v>
      </c>
      <c r="C419" s="59">
        <v>2022</v>
      </c>
      <c r="D419" s="7"/>
      <c r="E419" s="7"/>
      <c r="F419" s="7"/>
      <c r="G419" s="7"/>
      <c r="H419" s="7"/>
      <c r="I419" s="7"/>
      <c r="J419" s="7"/>
      <c r="K419" s="7"/>
      <c r="L419" s="7"/>
      <c r="M419" s="7"/>
      <c r="N419" s="6"/>
    </row>
    <row r="420" spans="1:15" x14ac:dyDescent="0.3">
      <c r="A420" s="40"/>
      <c r="B420" s="43" t="s">
        <v>22</v>
      </c>
      <c r="C420" s="59" t="s">
        <v>156</v>
      </c>
      <c r="N420" s="6"/>
    </row>
    <row r="421" spans="1:15" x14ac:dyDescent="0.3">
      <c r="A421" s="40"/>
      <c r="B421" s="43" t="s">
        <v>25</v>
      </c>
      <c r="C421" s="59" t="s">
        <v>157</v>
      </c>
      <c r="N421" s="6"/>
    </row>
    <row r="422" spans="1:15" x14ac:dyDescent="0.3">
      <c r="A422" s="40"/>
      <c r="B422" s="43" t="s">
        <v>27</v>
      </c>
      <c r="C422" s="59" t="s">
        <v>44</v>
      </c>
      <c r="N422" s="6"/>
    </row>
    <row r="423" spans="1:15" x14ac:dyDescent="0.3">
      <c r="A423" s="40"/>
      <c r="B423" s="43" t="s">
        <v>29</v>
      </c>
      <c r="C423" s="59"/>
      <c r="D423" s="7">
        <v>23930000</v>
      </c>
      <c r="E423" s="7">
        <v>21115714</v>
      </c>
      <c r="F423" s="7">
        <v>5628571</v>
      </c>
      <c r="G423" s="7">
        <v>25337144</v>
      </c>
      <c r="H423" s="7" t="s">
        <v>361</v>
      </c>
      <c r="I423" s="7">
        <v>8443571</v>
      </c>
      <c r="J423" s="7">
        <v>5350000</v>
      </c>
      <c r="K423" s="7">
        <v>12672143</v>
      </c>
      <c r="L423" s="7" t="s">
        <v>361</v>
      </c>
      <c r="M423" s="7">
        <v>22522857</v>
      </c>
      <c r="N423" s="39">
        <v>125000000</v>
      </c>
    </row>
    <row r="424" spans="1:15" x14ac:dyDescent="0.3">
      <c r="A424" s="40"/>
      <c r="B424" s="43" t="s">
        <v>39</v>
      </c>
      <c r="C424" s="59"/>
      <c r="D424" s="7">
        <v>15116555</v>
      </c>
      <c r="E424" s="7">
        <v>13338773</v>
      </c>
      <c r="F424" s="7">
        <v>3555562</v>
      </c>
      <c r="G424" s="7">
        <v>16005446</v>
      </c>
      <c r="H424" s="7" t="s">
        <v>361</v>
      </c>
      <c r="I424" s="7">
        <v>5333795</v>
      </c>
      <c r="J424" s="7">
        <v>3379589</v>
      </c>
      <c r="K424" s="7">
        <v>8004979</v>
      </c>
      <c r="L424" s="7" t="s">
        <v>361</v>
      </c>
      <c r="M424" s="7">
        <v>14227664</v>
      </c>
      <c r="N424" s="39">
        <v>78962363</v>
      </c>
      <c r="O424" s="32"/>
    </row>
    <row r="425" spans="1:15" x14ac:dyDescent="0.3">
      <c r="A425" s="40"/>
      <c r="B425" s="43" t="s">
        <v>31</v>
      </c>
      <c r="C425" s="59"/>
      <c r="D425" s="7">
        <v>1093454</v>
      </c>
      <c r="E425" s="7">
        <v>964859</v>
      </c>
      <c r="F425" s="7">
        <v>257191</v>
      </c>
      <c r="G425" s="7">
        <v>1157752</v>
      </c>
      <c r="H425" s="7" t="s">
        <v>361</v>
      </c>
      <c r="I425" s="7">
        <v>385819</v>
      </c>
      <c r="J425" s="7">
        <v>244462</v>
      </c>
      <c r="K425" s="7">
        <v>579039</v>
      </c>
      <c r="L425" s="7" t="s">
        <v>361</v>
      </c>
      <c r="M425" s="7">
        <v>1029157</v>
      </c>
      <c r="N425" s="38">
        <v>5711733</v>
      </c>
      <c r="O425" s="32"/>
    </row>
    <row r="426" spans="1:15" x14ac:dyDescent="0.3">
      <c r="A426" s="40"/>
      <c r="B426" s="43" t="s">
        <v>32</v>
      </c>
      <c r="C426" s="59"/>
      <c r="D426" s="12" t="s">
        <v>57</v>
      </c>
      <c r="E426" s="12" t="s">
        <v>57</v>
      </c>
      <c r="F426" s="12" t="s">
        <v>57</v>
      </c>
      <c r="G426" s="12" t="s">
        <v>57</v>
      </c>
      <c r="I426" s="12" t="s">
        <v>57</v>
      </c>
      <c r="J426" s="12" t="s">
        <v>57</v>
      </c>
      <c r="K426" s="12" t="s">
        <v>57</v>
      </c>
      <c r="M426" s="12" t="s">
        <v>57</v>
      </c>
      <c r="N426" s="6"/>
    </row>
    <row r="427" spans="1:15" x14ac:dyDescent="0.3">
      <c r="A427" s="40"/>
      <c r="B427" s="43"/>
      <c r="C427" s="59"/>
      <c r="N427" s="6"/>
    </row>
    <row r="428" spans="1:15" x14ac:dyDescent="0.3">
      <c r="A428" s="40">
        <f>A417+1</f>
        <v>5</v>
      </c>
      <c r="B428" s="43" t="s">
        <v>15</v>
      </c>
      <c r="C428" s="60" t="s">
        <v>158</v>
      </c>
      <c r="N428" s="6"/>
    </row>
    <row r="429" spans="1:15" x14ac:dyDescent="0.3">
      <c r="A429" s="40"/>
      <c r="B429" s="41" t="s">
        <v>17</v>
      </c>
      <c r="C429" s="59"/>
      <c r="N429" s="6"/>
    </row>
    <row r="430" spans="1:15" x14ac:dyDescent="0.3">
      <c r="A430" s="40"/>
      <c r="B430" s="43" t="s">
        <v>20</v>
      </c>
      <c r="C430" s="59">
        <v>2023</v>
      </c>
      <c r="N430" s="6"/>
    </row>
    <row r="431" spans="1:15" x14ac:dyDescent="0.3">
      <c r="A431" s="40"/>
      <c r="B431" s="43" t="s">
        <v>22</v>
      </c>
      <c r="C431" s="59" t="s">
        <v>159</v>
      </c>
      <c r="N431" s="6"/>
    </row>
    <row r="432" spans="1:15" x14ac:dyDescent="0.3">
      <c r="A432" s="40"/>
      <c r="B432" s="43" t="s">
        <v>25</v>
      </c>
      <c r="C432" s="59" t="s">
        <v>160</v>
      </c>
      <c r="N432" s="6"/>
    </row>
    <row r="433" spans="1:14" x14ac:dyDescent="0.3">
      <c r="A433" s="40"/>
      <c r="B433" s="43" t="s">
        <v>27</v>
      </c>
      <c r="C433" s="59" t="s">
        <v>44</v>
      </c>
      <c r="N433" s="6"/>
    </row>
    <row r="434" spans="1:14" x14ac:dyDescent="0.3">
      <c r="A434" s="40"/>
      <c r="B434" s="43" t="s">
        <v>29</v>
      </c>
      <c r="C434" s="59"/>
      <c r="D434" s="7">
        <v>26801600</v>
      </c>
      <c r="E434" s="7">
        <v>23649600</v>
      </c>
      <c r="F434" s="7">
        <v>6304000</v>
      </c>
      <c r="G434" s="7">
        <v>28377601</v>
      </c>
      <c r="H434" s="7" t="s">
        <v>361</v>
      </c>
      <c r="I434" s="7">
        <v>9456800</v>
      </c>
      <c r="J434" s="7">
        <v>5992000</v>
      </c>
      <c r="K434" s="7">
        <v>14192800</v>
      </c>
      <c r="L434" s="7" t="s">
        <v>361</v>
      </c>
      <c r="M434" s="7">
        <v>25225599</v>
      </c>
      <c r="N434" s="39">
        <v>140000000</v>
      </c>
    </row>
    <row r="435" spans="1:14" x14ac:dyDescent="0.3">
      <c r="A435" s="40"/>
      <c r="B435" s="43" t="s">
        <v>39</v>
      </c>
      <c r="C435" s="59"/>
      <c r="D435" s="7">
        <v>24121440</v>
      </c>
      <c r="E435" s="7">
        <v>21284640</v>
      </c>
      <c r="F435" s="7">
        <v>5673600</v>
      </c>
      <c r="G435" s="7">
        <v>25539841</v>
      </c>
      <c r="H435" s="7" t="s">
        <v>361</v>
      </c>
      <c r="I435" s="7">
        <v>8511120</v>
      </c>
      <c r="J435" s="7">
        <v>5392800</v>
      </c>
      <c r="K435" s="7">
        <v>12773520</v>
      </c>
      <c r="L435" s="7" t="s">
        <v>361</v>
      </c>
      <c r="M435" s="7">
        <v>22703039</v>
      </c>
      <c r="N435" s="39">
        <v>126000000</v>
      </c>
    </row>
    <row r="436" spans="1:14" x14ac:dyDescent="0.3">
      <c r="A436" s="40"/>
      <c r="B436" s="43" t="s">
        <v>31</v>
      </c>
      <c r="C436" s="59"/>
      <c r="D436" s="7">
        <v>0</v>
      </c>
      <c r="E436" s="7">
        <v>0</v>
      </c>
      <c r="F436" s="7">
        <v>0</v>
      </c>
      <c r="G436" s="7">
        <v>0</v>
      </c>
      <c r="H436" s="7" t="s">
        <v>361</v>
      </c>
      <c r="I436" s="7">
        <v>0</v>
      </c>
      <c r="J436" s="7">
        <v>0</v>
      </c>
      <c r="K436" s="7">
        <v>0</v>
      </c>
      <c r="L436" s="7" t="s">
        <v>361</v>
      </c>
      <c r="M436" s="7">
        <v>0</v>
      </c>
      <c r="N436" s="38">
        <v>0</v>
      </c>
    </row>
    <row r="437" spans="1:14" x14ac:dyDescent="0.3">
      <c r="A437" s="40"/>
      <c r="B437" s="43" t="s">
        <v>32</v>
      </c>
      <c r="C437" s="59"/>
      <c r="D437" s="12" t="s">
        <v>57</v>
      </c>
      <c r="E437" s="12" t="s">
        <v>57</v>
      </c>
      <c r="F437" s="12" t="s">
        <v>57</v>
      </c>
      <c r="G437" s="12" t="s">
        <v>57</v>
      </c>
      <c r="I437" s="12" t="s">
        <v>57</v>
      </c>
      <c r="J437" s="12" t="s">
        <v>57</v>
      </c>
      <c r="K437" s="12" t="s">
        <v>57</v>
      </c>
      <c r="M437" s="12" t="s">
        <v>57</v>
      </c>
      <c r="N437" s="6"/>
    </row>
    <row r="438" spans="1:14" x14ac:dyDescent="0.3">
      <c r="A438" s="40"/>
      <c r="B438" s="43"/>
      <c r="C438" s="59"/>
      <c r="N438" s="6"/>
    </row>
    <row r="439" spans="1:14" x14ac:dyDescent="0.3">
      <c r="A439" s="40">
        <f>A428+1</f>
        <v>6</v>
      </c>
      <c r="B439" s="43" t="s">
        <v>15</v>
      </c>
      <c r="C439" s="60" t="s">
        <v>161</v>
      </c>
      <c r="N439" s="6"/>
    </row>
    <row r="440" spans="1:14" x14ac:dyDescent="0.3">
      <c r="A440" s="40"/>
      <c r="B440" s="41" t="s">
        <v>17</v>
      </c>
      <c r="C440" s="59"/>
      <c r="N440" s="6"/>
    </row>
    <row r="441" spans="1:14" x14ac:dyDescent="0.3">
      <c r="A441" s="40"/>
      <c r="B441" s="43" t="s">
        <v>20</v>
      </c>
      <c r="C441" s="59">
        <v>2023</v>
      </c>
      <c r="N441" s="6"/>
    </row>
    <row r="442" spans="1:14" x14ac:dyDescent="0.3">
      <c r="A442" s="40"/>
      <c r="B442" s="43" t="s">
        <v>22</v>
      </c>
      <c r="C442" s="59" t="s">
        <v>159</v>
      </c>
      <c r="N442" s="6"/>
    </row>
    <row r="443" spans="1:14" x14ac:dyDescent="0.3">
      <c r="A443" s="40"/>
      <c r="B443" s="43" t="s">
        <v>25</v>
      </c>
      <c r="C443" s="59" t="s">
        <v>157</v>
      </c>
      <c r="N443" s="6"/>
    </row>
    <row r="444" spans="1:14" x14ac:dyDescent="0.3">
      <c r="A444" s="40"/>
      <c r="B444" s="43" t="s">
        <v>27</v>
      </c>
      <c r="C444" s="59" t="s">
        <v>44</v>
      </c>
      <c r="N444" s="6"/>
    </row>
    <row r="445" spans="1:14" x14ac:dyDescent="0.3">
      <c r="A445" s="40"/>
      <c r="B445" s="43" t="s">
        <v>29</v>
      </c>
      <c r="C445" s="59"/>
      <c r="D445" s="7">
        <v>22015600</v>
      </c>
      <c r="E445" s="7">
        <v>19426457</v>
      </c>
      <c r="F445" s="7">
        <v>5178286</v>
      </c>
      <c r="G445" s="7">
        <v>23310171</v>
      </c>
      <c r="H445" s="7" t="s">
        <v>361</v>
      </c>
      <c r="I445" s="7">
        <v>7768086</v>
      </c>
      <c r="J445" s="7">
        <v>4922000</v>
      </c>
      <c r="K445" s="7">
        <v>11658371</v>
      </c>
      <c r="L445" s="7" t="s">
        <v>361</v>
      </c>
      <c r="M445" s="7">
        <v>20721029</v>
      </c>
      <c r="N445" s="39">
        <v>115000000</v>
      </c>
    </row>
    <row r="446" spans="1:14" x14ac:dyDescent="0.3">
      <c r="A446" s="40"/>
      <c r="B446" s="43" t="s">
        <v>39</v>
      </c>
      <c r="C446" s="59"/>
      <c r="D446" s="7">
        <v>18030147</v>
      </c>
      <c r="E446" s="7">
        <v>15909712</v>
      </c>
      <c r="F446" s="7">
        <v>4240868</v>
      </c>
      <c r="G446" s="7">
        <v>19090363</v>
      </c>
      <c r="H446" s="7" t="s">
        <v>361</v>
      </c>
      <c r="I446" s="7">
        <v>6361840</v>
      </c>
      <c r="J446" s="7">
        <v>4030977</v>
      </c>
      <c r="K446" s="7">
        <v>9547872</v>
      </c>
      <c r="L446" s="7" t="s">
        <v>361</v>
      </c>
      <c r="M446" s="7">
        <v>16969930</v>
      </c>
      <c r="N446" s="39">
        <v>94181709</v>
      </c>
    </row>
    <row r="447" spans="1:14" x14ac:dyDescent="0.3">
      <c r="A447" s="40"/>
      <c r="B447" s="43" t="s">
        <v>31</v>
      </c>
      <c r="C447" s="59"/>
      <c r="D447" s="7">
        <v>0</v>
      </c>
      <c r="E447" s="7">
        <v>0</v>
      </c>
      <c r="F447" s="7">
        <v>0</v>
      </c>
      <c r="G447" s="7">
        <v>0</v>
      </c>
      <c r="H447" s="7" t="s">
        <v>361</v>
      </c>
      <c r="I447" s="7">
        <v>0</v>
      </c>
      <c r="J447" s="7">
        <v>0</v>
      </c>
      <c r="K447" s="7">
        <v>0</v>
      </c>
      <c r="L447" s="7" t="s">
        <v>361</v>
      </c>
      <c r="M447" s="7">
        <v>0</v>
      </c>
      <c r="N447" s="38">
        <v>0</v>
      </c>
    </row>
    <row r="448" spans="1:14" x14ac:dyDescent="0.3">
      <c r="A448" s="40"/>
      <c r="B448" s="43" t="s">
        <v>32</v>
      </c>
      <c r="C448" s="59"/>
      <c r="D448" s="12" t="s">
        <v>57</v>
      </c>
      <c r="E448" s="12" t="s">
        <v>57</v>
      </c>
      <c r="F448" s="12" t="s">
        <v>57</v>
      </c>
      <c r="G448" s="12" t="s">
        <v>57</v>
      </c>
      <c r="I448" s="12" t="s">
        <v>57</v>
      </c>
      <c r="J448" s="12" t="s">
        <v>57</v>
      </c>
      <c r="K448" s="12" t="s">
        <v>57</v>
      </c>
      <c r="M448" s="12" t="s">
        <v>57</v>
      </c>
      <c r="N448" s="6"/>
    </row>
    <row r="449" spans="1:18" x14ac:dyDescent="0.3">
      <c r="A449" s="40"/>
      <c r="B449" s="43"/>
      <c r="C449" s="59"/>
      <c r="N449" s="6"/>
    </row>
    <row r="450" spans="1:18" x14ac:dyDescent="0.3">
      <c r="A450" s="40">
        <f>A439+1</f>
        <v>7</v>
      </c>
      <c r="B450" s="43" t="s">
        <v>15</v>
      </c>
      <c r="C450" s="60" t="s">
        <v>162</v>
      </c>
      <c r="N450" s="6"/>
    </row>
    <row r="451" spans="1:18" x14ac:dyDescent="0.3">
      <c r="A451" s="40"/>
      <c r="B451" s="41" t="s">
        <v>17</v>
      </c>
      <c r="C451" s="59"/>
      <c r="N451" s="6"/>
    </row>
    <row r="452" spans="1:18" x14ac:dyDescent="0.3">
      <c r="A452" s="40"/>
      <c r="B452" s="43" t="s">
        <v>20</v>
      </c>
      <c r="C452" s="59">
        <v>2023</v>
      </c>
      <c r="N452" s="6"/>
    </row>
    <row r="453" spans="1:18" x14ac:dyDescent="0.3">
      <c r="A453" s="40"/>
      <c r="B453" s="43" t="s">
        <v>22</v>
      </c>
      <c r="C453" s="59" t="s">
        <v>159</v>
      </c>
      <c r="N453" s="6"/>
    </row>
    <row r="454" spans="1:18" x14ac:dyDescent="0.3">
      <c r="A454" s="40"/>
      <c r="B454" s="43" t="s">
        <v>25</v>
      </c>
      <c r="C454" s="59" t="s">
        <v>163</v>
      </c>
      <c r="N454" s="6"/>
    </row>
    <row r="455" spans="1:18" x14ac:dyDescent="0.3">
      <c r="A455" s="40"/>
      <c r="B455" s="43" t="s">
        <v>27</v>
      </c>
      <c r="C455" s="59" t="s">
        <v>44</v>
      </c>
      <c r="N455" s="6"/>
    </row>
    <row r="456" spans="1:18" x14ac:dyDescent="0.3">
      <c r="A456" s="40"/>
      <c r="B456" s="43" t="s">
        <v>29</v>
      </c>
      <c r="C456" s="59"/>
      <c r="D456" s="7">
        <v>30247520</v>
      </c>
      <c r="E456" s="7">
        <v>26690263</v>
      </c>
      <c r="F456" s="7">
        <v>7114514</v>
      </c>
      <c r="G456" s="7">
        <v>32026149</v>
      </c>
      <c r="H456" s="7" t="s">
        <v>361</v>
      </c>
      <c r="I456" s="7">
        <v>10672674</v>
      </c>
      <c r="J456" s="7">
        <v>6762400</v>
      </c>
      <c r="K456" s="7">
        <v>16017589</v>
      </c>
      <c r="L456" s="7" t="s">
        <v>361</v>
      </c>
      <c r="M456" s="7">
        <v>28468891</v>
      </c>
      <c r="N456" s="39">
        <v>158000000</v>
      </c>
    </row>
    <row r="457" spans="1:18" x14ac:dyDescent="0.3">
      <c r="A457" s="40"/>
      <c r="B457" s="43" t="s">
        <v>39</v>
      </c>
      <c r="C457" s="59"/>
      <c r="D457" s="7">
        <v>26054984</v>
      </c>
      <c r="E457" s="7">
        <v>22990790</v>
      </c>
      <c r="F457" s="7">
        <v>6128389</v>
      </c>
      <c r="G457" s="7">
        <v>27587080</v>
      </c>
      <c r="H457" s="7" t="s">
        <v>361</v>
      </c>
      <c r="I457" s="7">
        <v>9193361</v>
      </c>
      <c r="J457" s="7">
        <v>5825080</v>
      </c>
      <c r="K457" s="7">
        <v>13797429</v>
      </c>
      <c r="L457" s="7" t="s">
        <v>361</v>
      </c>
      <c r="M457" s="7">
        <v>24522887</v>
      </c>
      <c r="N457" s="39">
        <v>136100000</v>
      </c>
    </row>
    <row r="458" spans="1:18" x14ac:dyDescent="0.3">
      <c r="A458" s="40"/>
      <c r="B458" s="43" t="s">
        <v>31</v>
      </c>
      <c r="C458" s="59"/>
      <c r="D458" s="7">
        <v>0</v>
      </c>
      <c r="E458" s="7">
        <v>0</v>
      </c>
      <c r="F458" s="7">
        <v>0</v>
      </c>
      <c r="G458" s="7">
        <v>0</v>
      </c>
      <c r="H458" s="7" t="s">
        <v>361</v>
      </c>
      <c r="I458" s="7">
        <v>0</v>
      </c>
      <c r="J458" s="7">
        <v>0</v>
      </c>
      <c r="K458" s="7">
        <v>0</v>
      </c>
      <c r="L458" s="7" t="s">
        <v>361</v>
      </c>
      <c r="M458" s="7">
        <v>0</v>
      </c>
      <c r="N458" s="38">
        <v>0</v>
      </c>
    </row>
    <row r="459" spans="1:18" x14ac:dyDescent="0.3">
      <c r="A459" s="40"/>
      <c r="B459" s="43" t="s">
        <v>32</v>
      </c>
      <c r="C459" s="59"/>
      <c r="D459" s="12" t="s">
        <v>57</v>
      </c>
      <c r="E459" s="12" t="s">
        <v>57</v>
      </c>
      <c r="F459" s="12" t="s">
        <v>57</v>
      </c>
      <c r="G459" s="12" t="s">
        <v>57</v>
      </c>
      <c r="I459" s="12" t="s">
        <v>57</v>
      </c>
      <c r="J459" s="12" t="s">
        <v>57</v>
      </c>
      <c r="K459" s="12" t="s">
        <v>57</v>
      </c>
      <c r="M459" s="12" t="s">
        <v>57</v>
      </c>
      <c r="N459" s="6"/>
    </row>
    <row r="460" spans="1:18" x14ac:dyDescent="0.3">
      <c r="A460" s="40"/>
      <c r="B460" s="43"/>
      <c r="C460" s="59"/>
      <c r="N460" s="6"/>
    </row>
    <row r="461" spans="1:18" x14ac:dyDescent="0.3">
      <c r="A461" s="40"/>
      <c r="B461" s="14" t="s">
        <v>164</v>
      </c>
      <c r="C461" s="59"/>
      <c r="N461" s="6"/>
      <c r="P461" s="29"/>
      <c r="Q461" s="29" t="s">
        <v>167</v>
      </c>
      <c r="R461" s="29"/>
    </row>
    <row r="462" spans="1:18" ht="27.65" customHeight="1" x14ac:dyDescent="0.3">
      <c r="A462" s="42"/>
      <c r="B462" s="41"/>
      <c r="C462" s="60"/>
      <c r="N462" s="6"/>
      <c r="P462" s="29" t="s">
        <v>168</v>
      </c>
      <c r="Q462" s="30">
        <f>SUM(N466,N473,N479,N485,N491,N497,N503,N509,N515,N521,N527,N533,N539,N545,N551,N557,N563,N569,N575,N581,N588,N594,N600,N606,N612,N618,N625,N631,N637,N643,N649,N655,N667,N673+N679)</f>
        <v>1627645297</v>
      </c>
      <c r="R462" s="29" t="b">
        <f>Q462='Pivot Table'!B36</f>
        <v>1</v>
      </c>
    </row>
    <row r="463" spans="1:18" x14ac:dyDescent="0.3">
      <c r="A463" s="42">
        <f>A462+1</f>
        <v>1</v>
      </c>
      <c r="B463" s="41" t="s">
        <v>15</v>
      </c>
      <c r="C463" s="60" t="s">
        <v>165</v>
      </c>
      <c r="N463" s="6"/>
      <c r="P463" s="29" t="s">
        <v>169</v>
      </c>
      <c r="Q463" s="30">
        <f>SUM(N467,N474,N480,N486,N492,N498,N504,N510,N516,N522,N528,N534,N540,N546,N552,N558,N564,N570,N576,N582,N589,N595,N601,N607,N613,N619,N626,N632,N638,N644,N650,N656,N668,N674+N680)</f>
        <v>896766604</v>
      </c>
      <c r="R463" s="29" t="b">
        <f>Q463='Pivot Table'!C36</f>
        <v>1</v>
      </c>
    </row>
    <row r="464" spans="1:18" x14ac:dyDescent="0.3">
      <c r="A464" s="42"/>
      <c r="B464" s="41" t="s">
        <v>17</v>
      </c>
      <c r="C464" s="59" t="s">
        <v>166</v>
      </c>
      <c r="N464" s="6"/>
    </row>
    <row r="465" spans="1:16" x14ac:dyDescent="0.3">
      <c r="A465" s="40"/>
      <c r="B465" s="43" t="s">
        <v>27</v>
      </c>
      <c r="C465" s="59" t="s">
        <v>44</v>
      </c>
      <c r="N465" s="6"/>
    </row>
    <row r="466" spans="1:16" x14ac:dyDescent="0.3">
      <c r="A466" s="40"/>
      <c r="B466" s="43" t="s">
        <v>168</v>
      </c>
      <c r="C466" s="66"/>
      <c r="D466" s="7" t="s">
        <v>361</v>
      </c>
      <c r="E466" s="7">
        <v>2544461</v>
      </c>
      <c r="F466" s="7" t="s">
        <v>361</v>
      </c>
      <c r="G466" s="7">
        <v>3837949</v>
      </c>
      <c r="H466" s="7" t="s">
        <v>361</v>
      </c>
      <c r="I466" s="7" t="s">
        <v>361</v>
      </c>
      <c r="J466" s="7" t="s">
        <v>361</v>
      </c>
      <c r="K466" s="7" t="s">
        <v>361</v>
      </c>
      <c r="L466" s="7" t="s">
        <v>361</v>
      </c>
      <c r="M466" s="7" t="s">
        <v>361</v>
      </c>
      <c r="N466" s="38">
        <v>6382410</v>
      </c>
    </row>
    <row r="467" spans="1:16" x14ac:dyDescent="0.3">
      <c r="A467" s="40"/>
      <c r="B467" s="43" t="s">
        <v>31</v>
      </c>
      <c r="C467" s="66"/>
      <c r="D467" s="7" t="s">
        <v>361</v>
      </c>
      <c r="E467" s="7">
        <v>5775007</v>
      </c>
      <c r="F467" s="7" t="s">
        <v>361</v>
      </c>
      <c r="G467" s="7">
        <v>7199663</v>
      </c>
      <c r="H467" s="7" t="s">
        <v>361</v>
      </c>
      <c r="I467" s="7" t="s">
        <v>361</v>
      </c>
      <c r="J467" s="7" t="s">
        <v>361</v>
      </c>
      <c r="K467" s="7" t="s">
        <v>361</v>
      </c>
      <c r="L467" s="7" t="s">
        <v>361</v>
      </c>
      <c r="M467" s="7" t="s">
        <v>361</v>
      </c>
      <c r="N467" s="38">
        <v>12974670</v>
      </c>
      <c r="O467" s="32"/>
      <c r="P467" s="32"/>
    </row>
    <row r="468" spans="1:16" x14ac:dyDescent="0.3">
      <c r="A468" s="40"/>
      <c r="B468" s="43"/>
      <c r="C468" s="59"/>
      <c r="P468" s="32"/>
    </row>
    <row r="469" spans="1:16" x14ac:dyDescent="0.3">
      <c r="A469" s="40"/>
      <c r="B469" s="43"/>
      <c r="C469" s="60"/>
      <c r="N469" s="6"/>
      <c r="P469" s="32"/>
    </row>
    <row r="470" spans="1:16" x14ac:dyDescent="0.3">
      <c r="A470" s="42">
        <f>A463+1</f>
        <v>2</v>
      </c>
      <c r="B470" s="41" t="s">
        <v>15</v>
      </c>
      <c r="C470" s="60" t="s">
        <v>170</v>
      </c>
      <c r="N470" s="6"/>
      <c r="P470" s="32"/>
    </row>
    <row r="471" spans="1:16" x14ac:dyDescent="0.3">
      <c r="A471" s="42"/>
      <c r="B471" s="41" t="s">
        <v>17</v>
      </c>
      <c r="C471" s="59" t="s">
        <v>171</v>
      </c>
      <c r="N471" s="6"/>
    </row>
    <row r="472" spans="1:16" x14ac:dyDescent="0.3">
      <c r="A472" s="40"/>
      <c r="B472" s="43" t="s">
        <v>27</v>
      </c>
      <c r="C472" s="59" t="s">
        <v>44</v>
      </c>
      <c r="N472" s="6"/>
      <c r="P472" s="32"/>
    </row>
    <row r="473" spans="1:16" x14ac:dyDescent="0.3">
      <c r="A473" s="40"/>
      <c r="B473" s="43" t="s">
        <v>168</v>
      </c>
      <c r="C473" s="66"/>
      <c r="D473" s="7" t="s">
        <v>361</v>
      </c>
      <c r="E473" s="7">
        <v>34494</v>
      </c>
      <c r="F473" s="7" t="s">
        <v>361</v>
      </c>
      <c r="G473" s="7">
        <v>69383</v>
      </c>
      <c r="H473" s="7" t="s">
        <v>361</v>
      </c>
      <c r="I473" s="7" t="s">
        <v>361</v>
      </c>
      <c r="J473" s="7" t="s">
        <v>361</v>
      </c>
      <c r="K473" s="7">
        <v>26603</v>
      </c>
      <c r="L473" s="7" t="s">
        <v>361</v>
      </c>
      <c r="M473" s="7" t="s">
        <v>361</v>
      </c>
      <c r="N473" s="38">
        <v>130480</v>
      </c>
      <c r="O473" s="32"/>
      <c r="P473" s="32"/>
    </row>
    <row r="474" spans="1:16" x14ac:dyDescent="0.3">
      <c r="A474" s="40"/>
      <c r="B474" s="43" t="s">
        <v>31</v>
      </c>
      <c r="C474" s="66"/>
      <c r="D474" s="7" t="s">
        <v>361</v>
      </c>
      <c r="E474" s="7">
        <v>16414990</v>
      </c>
      <c r="F474" s="7" t="s">
        <v>361</v>
      </c>
      <c r="G474" s="7">
        <v>34194450</v>
      </c>
      <c r="H474" s="7" t="s">
        <v>361</v>
      </c>
      <c r="I474" s="7" t="s">
        <v>361</v>
      </c>
      <c r="J474" s="7" t="s">
        <v>361</v>
      </c>
      <c r="K474" s="7">
        <v>7583140</v>
      </c>
      <c r="L474" s="7" t="s">
        <v>361</v>
      </c>
      <c r="M474" s="7" t="s">
        <v>361</v>
      </c>
      <c r="N474" s="38">
        <v>58192580</v>
      </c>
      <c r="O474" s="32"/>
    </row>
    <row r="475" spans="1:16" x14ac:dyDescent="0.3">
      <c r="A475" s="40"/>
      <c r="B475" s="43"/>
      <c r="C475" s="59"/>
      <c r="N475" s="6"/>
    </row>
    <row r="476" spans="1:16" x14ac:dyDescent="0.3">
      <c r="A476" s="42">
        <f>A470+1</f>
        <v>3</v>
      </c>
      <c r="B476" s="41" t="s">
        <v>15</v>
      </c>
      <c r="C476" s="60" t="s">
        <v>172</v>
      </c>
      <c r="N476" s="6"/>
    </row>
    <row r="477" spans="1:16" x14ac:dyDescent="0.3">
      <c r="A477" s="42"/>
      <c r="B477" s="41" t="s">
        <v>17</v>
      </c>
      <c r="C477" s="59" t="s">
        <v>173</v>
      </c>
      <c r="N477" s="6"/>
    </row>
    <row r="478" spans="1:16" x14ac:dyDescent="0.3">
      <c r="A478" s="40"/>
      <c r="B478" s="43" t="s">
        <v>27</v>
      </c>
      <c r="C478" s="59" t="s">
        <v>44</v>
      </c>
      <c r="N478" s="6"/>
    </row>
    <row r="479" spans="1:16" x14ac:dyDescent="0.3">
      <c r="A479" s="40"/>
      <c r="B479" s="43" t="s">
        <v>168</v>
      </c>
      <c r="C479" s="66"/>
      <c r="D479" s="7" t="s">
        <v>361</v>
      </c>
      <c r="E479" s="7" t="s">
        <v>361</v>
      </c>
      <c r="F479" s="7">
        <v>1760864</v>
      </c>
      <c r="G479" s="7" t="s">
        <v>361</v>
      </c>
      <c r="H479" s="7" t="s">
        <v>361</v>
      </c>
      <c r="I479" s="7" t="s">
        <v>361</v>
      </c>
      <c r="J479" s="7">
        <v>720523</v>
      </c>
      <c r="K479" s="7" t="s">
        <v>361</v>
      </c>
      <c r="L479" s="7" t="s">
        <v>361</v>
      </c>
      <c r="M479" s="7">
        <v>3835354</v>
      </c>
      <c r="N479" s="38">
        <v>6316741</v>
      </c>
      <c r="O479" s="32"/>
    </row>
    <row r="480" spans="1:16" x14ac:dyDescent="0.3">
      <c r="A480" s="40"/>
      <c r="B480" s="43" t="s">
        <v>31</v>
      </c>
      <c r="C480" s="66"/>
      <c r="D480" s="7" t="s">
        <v>361</v>
      </c>
      <c r="E480" s="7" t="s">
        <v>361</v>
      </c>
      <c r="F480" s="7">
        <v>3001424</v>
      </c>
      <c r="G480" s="7" t="s">
        <v>361</v>
      </c>
      <c r="H480" s="7" t="s">
        <v>361</v>
      </c>
      <c r="I480" s="7" t="s">
        <v>361</v>
      </c>
      <c r="J480" s="7">
        <v>1455111</v>
      </c>
      <c r="K480" s="7" t="s">
        <v>361</v>
      </c>
      <c r="L480" s="7" t="s">
        <v>361</v>
      </c>
      <c r="M480" s="7">
        <v>7638878</v>
      </c>
      <c r="N480" s="38">
        <v>12095413</v>
      </c>
    </row>
    <row r="481" spans="1:15" x14ac:dyDescent="0.3">
      <c r="A481" s="40"/>
      <c r="B481" s="43"/>
      <c r="C481" s="59"/>
      <c r="N481" s="6"/>
    </row>
    <row r="482" spans="1:15" x14ac:dyDescent="0.3">
      <c r="A482" s="42">
        <f>A476+1</f>
        <v>4</v>
      </c>
      <c r="B482" s="41" t="s">
        <v>15</v>
      </c>
      <c r="C482" s="60" t="s">
        <v>174</v>
      </c>
      <c r="N482" s="6"/>
    </row>
    <row r="483" spans="1:15" x14ac:dyDescent="0.3">
      <c r="A483" s="42"/>
      <c r="B483" s="41" t="s">
        <v>17</v>
      </c>
      <c r="C483" s="59" t="s">
        <v>175</v>
      </c>
      <c r="N483" s="6"/>
    </row>
    <row r="484" spans="1:15" x14ac:dyDescent="0.3">
      <c r="A484" s="40"/>
      <c r="B484" s="43" t="s">
        <v>27</v>
      </c>
      <c r="C484" s="59" t="s">
        <v>44</v>
      </c>
      <c r="N484" s="6"/>
    </row>
    <row r="485" spans="1:15" x14ac:dyDescent="0.3">
      <c r="A485" s="40"/>
      <c r="B485" s="43" t="s">
        <v>168</v>
      </c>
      <c r="C485" s="66"/>
      <c r="D485" s="7">
        <v>5452811</v>
      </c>
      <c r="E485" s="7">
        <v>6101833</v>
      </c>
      <c r="F485" s="7">
        <v>4154516</v>
      </c>
      <c r="G485" s="7">
        <v>14102948</v>
      </c>
      <c r="H485" s="7" t="s">
        <v>361</v>
      </c>
      <c r="I485" s="7" t="s">
        <v>361</v>
      </c>
      <c r="J485" s="7">
        <v>5606843</v>
      </c>
      <c r="K485" s="7">
        <v>5864532</v>
      </c>
      <c r="L485" s="7">
        <v>6880859</v>
      </c>
      <c r="M485" s="7">
        <v>6017638</v>
      </c>
      <c r="N485" s="38">
        <v>54181980</v>
      </c>
      <c r="O485" s="32"/>
    </row>
    <row r="486" spans="1:15" x14ac:dyDescent="0.3">
      <c r="A486" s="40"/>
      <c r="B486" s="43" t="s">
        <v>31</v>
      </c>
      <c r="C486" s="66"/>
      <c r="D486" s="7">
        <v>216222</v>
      </c>
      <c r="E486" s="7">
        <v>241958</v>
      </c>
      <c r="F486" s="7">
        <v>164740</v>
      </c>
      <c r="G486" s="7">
        <v>280075</v>
      </c>
      <c r="H486" s="7" t="s">
        <v>361</v>
      </c>
      <c r="I486" s="7" t="s">
        <v>361</v>
      </c>
      <c r="J486" s="7">
        <v>1257300</v>
      </c>
      <c r="K486" s="7">
        <v>187680</v>
      </c>
      <c r="L486" s="7">
        <v>272849</v>
      </c>
      <c r="M486" s="7">
        <v>20024359</v>
      </c>
      <c r="N486" s="38">
        <v>22645183</v>
      </c>
      <c r="O486" s="32"/>
    </row>
    <row r="488" spans="1:15" x14ac:dyDescent="0.3">
      <c r="A488" s="42">
        <f>A482+1</f>
        <v>5</v>
      </c>
      <c r="B488" s="41" t="s">
        <v>15</v>
      </c>
      <c r="C488" s="60" t="s">
        <v>176</v>
      </c>
      <c r="N488" s="6"/>
    </row>
    <row r="489" spans="1:15" x14ac:dyDescent="0.3">
      <c r="A489" s="42"/>
      <c r="B489" s="41" t="s">
        <v>17</v>
      </c>
      <c r="C489" s="59" t="s">
        <v>177</v>
      </c>
      <c r="N489" s="6"/>
    </row>
    <row r="490" spans="1:15" x14ac:dyDescent="0.3">
      <c r="A490" s="40"/>
      <c r="B490" s="43" t="s">
        <v>27</v>
      </c>
      <c r="C490" s="59" t="s">
        <v>44</v>
      </c>
      <c r="N490" s="6"/>
    </row>
    <row r="491" spans="1:15" x14ac:dyDescent="0.3">
      <c r="A491" s="40"/>
      <c r="B491" s="43" t="s">
        <v>168</v>
      </c>
      <c r="C491" s="66"/>
      <c r="D491" s="7">
        <v>18618928</v>
      </c>
      <c r="E491" s="7">
        <v>22653412</v>
      </c>
      <c r="F491" s="7">
        <v>7280789</v>
      </c>
      <c r="G491" s="7">
        <v>48815106</v>
      </c>
      <c r="H491" s="7" t="s">
        <v>361</v>
      </c>
      <c r="I491" s="7" t="s">
        <v>361</v>
      </c>
      <c r="J491" s="7">
        <v>8997891</v>
      </c>
      <c r="K491" s="7">
        <v>14465195</v>
      </c>
      <c r="L491" s="7">
        <v>15972976</v>
      </c>
      <c r="M491" s="7" t="s">
        <v>361</v>
      </c>
      <c r="N491" s="39">
        <v>136804297</v>
      </c>
      <c r="O491" s="32"/>
    </row>
    <row r="492" spans="1:15" x14ac:dyDescent="0.3">
      <c r="A492" s="40"/>
      <c r="B492" s="43" t="s">
        <v>31</v>
      </c>
      <c r="C492" s="66"/>
      <c r="D492" s="7">
        <v>16392709</v>
      </c>
      <c r="E492" s="7">
        <v>24871274</v>
      </c>
      <c r="F492" s="7">
        <v>882527</v>
      </c>
      <c r="G492" s="7">
        <v>23254120</v>
      </c>
      <c r="H492" s="7" t="s">
        <v>361</v>
      </c>
      <c r="I492" s="7" t="s">
        <v>361</v>
      </c>
      <c r="J492" s="7">
        <v>1294932</v>
      </c>
      <c r="K492" s="7">
        <v>8637240</v>
      </c>
      <c r="L492" s="7">
        <v>17100719</v>
      </c>
      <c r="M492" s="7" t="s">
        <v>361</v>
      </c>
      <c r="N492" s="39">
        <v>92433521</v>
      </c>
      <c r="O492" s="32"/>
    </row>
    <row r="493" spans="1:15" ht="14.5" x14ac:dyDescent="0.35">
      <c r="A493" s="40"/>
      <c r="B493" s="43"/>
      <c r="C493" s="63"/>
      <c r="N493" s="11"/>
    </row>
    <row r="494" spans="1:15" ht="13.5" x14ac:dyDescent="0.25">
      <c r="A494" s="42">
        <f>A488+1</f>
        <v>6</v>
      </c>
      <c r="B494" s="41" t="s">
        <v>15</v>
      </c>
      <c r="C494" s="60" t="s">
        <v>178</v>
      </c>
      <c r="N494" s="11"/>
    </row>
    <row r="495" spans="1:15" x14ac:dyDescent="0.3">
      <c r="A495" s="42"/>
      <c r="B495" s="41" t="s">
        <v>17</v>
      </c>
      <c r="C495" s="59" t="s">
        <v>179</v>
      </c>
      <c r="N495" s="6"/>
    </row>
    <row r="496" spans="1:15" ht="13.5" x14ac:dyDescent="0.25">
      <c r="A496" s="40"/>
      <c r="B496" s="43" t="s">
        <v>27</v>
      </c>
      <c r="C496" s="59" t="s">
        <v>44</v>
      </c>
      <c r="N496" s="11"/>
    </row>
    <row r="497" spans="1:15" x14ac:dyDescent="0.3">
      <c r="A497" s="40"/>
      <c r="B497" s="43" t="s">
        <v>168</v>
      </c>
      <c r="C497" s="59"/>
      <c r="D497" s="7" t="s">
        <v>361</v>
      </c>
      <c r="E497" s="7" t="s">
        <v>361</v>
      </c>
      <c r="F497" s="7">
        <v>9403383</v>
      </c>
      <c r="G497" s="7" t="s">
        <v>361</v>
      </c>
      <c r="H497" s="7" t="s">
        <v>361</v>
      </c>
      <c r="I497" s="7" t="s">
        <v>361</v>
      </c>
      <c r="J497" s="7" t="s">
        <v>361</v>
      </c>
      <c r="K497" s="7" t="s">
        <v>361</v>
      </c>
      <c r="L497" s="7" t="s">
        <v>361</v>
      </c>
      <c r="M497" s="7" t="s">
        <v>361</v>
      </c>
      <c r="N497" s="39">
        <v>9403383</v>
      </c>
      <c r="O497" s="32"/>
    </row>
    <row r="498" spans="1:15" x14ac:dyDescent="0.3">
      <c r="A498" s="40"/>
      <c r="B498" s="43" t="s">
        <v>31</v>
      </c>
      <c r="C498" s="59"/>
      <c r="D498" s="7" t="s">
        <v>361</v>
      </c>
      <c r="E498" s="7" t="s">
        <v>361</v>
      </c>
      <c r="F498" s="7">
        <v>9048601</v>
      </c>
      <c r="G498" s="7" t="s">
        <v>361</v>
      </c>
      <c r="H498" s="7" t="s">
        <v>361</v>
      </c>
      <c r="I498" s="7" t="s">
        <v>361</v>
      </c>
      <c r="J498" s="7" t="s">
        <v>361</v>
      </c>
      <c r="K498" s="7" t="s">
        <v>361</v>
      </c>
      <c r="L498" s="7" t="s">
        <v>361</v>
      </c>
      <c r="M498" s="7" t="s">
        <v>361</v>
      </c>
      <c r="N498" s="39">
        <v>9048601</v>
      </c>
      <c r="O498" s="32"/>
    </row>
    <row r="499" spans="1:15" x14ac:dyDescent="0.3">
      <c r="A499" s="40"/>
      <c r="B499" s="43"/>
      <c r="C499" s="59"/>
      <c r="N499" s="6"/>
    </row>
    <row r="500" spans="1:15" x14ac:dyDescent="0.3">
      <c r="A500" s="42">
        <f>A494+1</f>
        <v>7</v>
      </c>
      <c r="B500" s="41" t="s">
        <v>15</v>
      </c>
      <c r="C500" s="60" t="s">
        <v>180</v>
      </c>
      <c r="N500" s="6"/>
    </row>
    <row r="501" spans="1:15" x14ac:dyDescent="0.3">
      <c r="A501" s="42"/>
      <c r="B501" s="41" t="s">
        <v>17</v>
      </c>
      <c r="C501" s="59" t="s">
        <v>181</v>
      </c>
      <c r="N501" s="6"/>
    </row>
    <row r="502" spans="1:15" x14ac:dyDescent="0.3">
      <c r="A502" s="40"/>
      <c r="B502" s="43" t="s">
        <v>27</v>
      </c>
      <c r="C502" s="59" t="s">
        <v>44</v>
      </c>
      <c r="N502" s="6"/>
    </row>
    <row r="503" spans="1:15" x14ac:dyDescent="0.3">
      <c r="A503" s="40"/>
      <c r="B503" s="43" t="s">
        <v>168</v>
      </c>
      <c r="C503" s="66"/>
      <c r="D503" s="7">
        <v>17781088</v>
      </c>
      <c r="E503" s="7">
        <v>20020857</v>
      </c>
      <c r="F503" s="7">
        <v>13587523</v>
      </c>
      <c r="G503" s="7">
        <v>31532761</v>
      </c>
      <c r="H503" s="7" t="s">
        <v>361</v>
      </c>
      <c r="I503" s="7" t="s">
        <v>361</v>
      </c>
      <c r="J503" s="7">
        <v>14676215</v>
      </c>
      <c r="K503" s="7">
        <v>18839025</v>
      </c>
      <c r="L503" s="7">
        <v>19764744</v>
      </c>
      <c r="M503" s="7">
        <v>20061548</v>
      </c>
      <c r="N503" s="39">
        <v>156263761</v>
      </c>
      <c r="O503" s="32"/>
    </row>
    <row r="504" spans="1:15" x14ac:dyDescent="0.3">
      <c r="A504" s="40"/>
      <c r="B504" s="43" t="s">
        <v>31</v>
      </c>
      <c r="C504" s="66"/>
      <c r="D504" s="7">
        <v>55090</v>
      </c>
      <c r="E504" s="7">
        <v>62029</v>
      </c>
      <c r="F504" s="7">
        <v>16388994</v>
      </c>
      <c r="G504" s="7">
        <v>6939173</v>
      </c>
      <c r="H504" s="7" t="s">
        <v>361</v>
      </c>
      <c r="I504" s="7" t="s">
        <v>361</v>
      </c>
      <c r="J504" s="7">
        <v>1876566</v>
      </c>
      <c r="K504" s="7">
        <v>89664</v>
      </c>
      <c r="L504" s="7">
        <v>5775827</v>
      </c>
      <c r="M504" s="7">
        <v>5465128</v>
      </c>
      <c r="N504" s="39">
        <v>36652471</v>
      </c>
      <c r="O504" s="32"/>
    </row>
    <row r="505" spans="1:15" x14ac:dyDescent="0.3">
      <c r="A505" s="40"/>
      <c r="B505" s="43"/>
      <c r="C505" s="59"/>
      <c r="D505" s="11"/>
      <c r="E505" s="11"/>
      <c r="F505" s="11"/>
      <c r="G505" s="11"/>
      <c r="H505" s="11"/>
      <c r="I505" s="11"/>
      <c r="J505" s="11"/>
      <c r="K505" s="11"/>
      <c r="L505" s="11"/>
      <c r="M505" s="11"/>
      <c r="N505" s="15"/>
    </row>
    <row r="506" spans="1:15" x14ac:dyDescent="0.3">
      <c r="A506" s="42">
        <f>A500+1</f>
        <v>8</v>
      </c>
      <c r="B506" s="41" t="s">
        <v>15</v>
      </c>
      <c r="C506" s="60" t="s">
        <v>182</v>
      </c>
      <c r="D506" s="11"/>
      <c r="E506" s="11"/>
      <c r="F506" s="11"/>
      <c r="G506" s="11"/>
      <c r="H506" s="11"/>
      <c r="I506" s="11"/>
      <c r="J506" s="11"/>
      <c r="K506" s="11"/>
      <c r="L506" s="11"/>
      <c r="M506" s="11"/>
      <c r="N506" s="18"/>
    </row>
    <row r="507" spans="1:15" x14ac:dyDescent="0.3">
      <c r="A507" s="42"/>
      <c r="B507" s="41" t="s">
        <v>17</v>
      </c>
      <c r="C507" s="59" t="s">
        <v>183</v>
      </c>
      <c r="N507" s="6"/>
    </row>
    <row r="508" spans="1:15" x14ac:dyDescent="0.3">
      <c r="A508" s="40"/>
      <c r="B508" s="43" t="s">
        <v>27</v>
      </c>
      <c r="C508" s="59" t="s">
        <v>44</v>
      </c>
      <c r="D508" s="11"/>
      <c r="E508" s="11"/>
      <c r="F508" s="11"/>
      <c r="G508" s="11"/>
      <c r="H508" s="11"/>
      <c r="I508" s="11"/>
      <c r="J508" s="11"/>
      <c r="K508" s="11"/>
      <c r="L508" s="11"/>
      <c r="M508" s="11"/>
      <c r="N508" s="18"/>
    </row>
    <row r="509" spans="1:15" x14ac:dyDescent="0.3">
      <c r="A509" s="40"/>
      <c r="B509" s="43" t="s">
        <v>168</v>
      </c>
      <c r="C509" s="59"/>
      <c r="D509" s="7" t="s">
        <v>361</v>
      </c>
      <c r="E509" s="7" t="s">
        <v>361</v>
      </c>
      <c r="F509" s="7" t="s">
        <v>361</v>
      </c>
      <c r="G509" s="7" t="s">
        <v>361</v>
      </c>
      <c r="H509" s="7" t="s">
        <v>361</v>
      </c>
      <c r="I509" s="7" t="s">
        <v>361</v>
      </c>
      <c r="J509" s="7" t="s">
        <v>361</v>
      </c>
      <c r="K509" s="7" t="s">
        <v>361</v>
      </c>
      <c r="L509" s="7">
        <v>16633106</v>
      </c>
      <c r="M509" s="7" t="s">
        <v>361</v>
      </c>
      <c r="N509" s="39">
        <v>16633106</v>
      </c>
      <c r="O509" s="32"/>
    </row>
    <row r="510" spans="1:15" x14ac:dyDescent="0.3">
      <c r="A510" s="40"/>
      <c r="B510" s="43" t="s">
        <v>31</v>
      </c>
      <c r="C510" s="59"/>
      <c r="D510" s="7" t="s">
        <v>361</v>
      </c>
      <c r="E510" s="7" t="s">
        <v>361</v>
      </c>
      <c r="F510" s="7" t="s">
        <v>361</v>
      </c>
      <c r="G510" s="7" t="s">
        <v>361</v>
      </c>
      <c r="H510" s="7" t="s">
        <v>361</v>
      </c>
      <c r="I510" s="7" t="s">
        <v>361</v>
      </c>
      <c r="J510" s="7" t="s">
        <v>361</v>
      </c>
      <c r="K510" s="7" t="s">
        <v>361</v>
      </c>
      <c r="L510" s="7">
        <v>1054800</v>
      </c>
      <c r="M510" s="7" t="s">
        <v>361</v>
      </c>
      <c r="N510" s="38">
        <v>1054800</v>
      </c>
      <c r="O510" s="32"/>
    </row>
    <row r="511" spans="1:15" ht="13.5" x14ac:dyDescent="0.25">
      <c r="A511" s="40"/>
      <c r="B511" s="43"/>
      <c r="C511" s="59"/>
      <c r="D511" s="11"/>
      <c r="E511" s="11"/>
      <c r="F511" s="11"/>
      <c r="G511" s="11"/>
      <c r="H511" s="11"/>
      <c r="I511" s="11"/>
      <c r="J511" s="11"/>
      <c r="K511" s="11"/>
      <c r="L511" s="11"/>
      <c r="M511" s="11"/>
      <c r="N511" s="11"/>
    </row>
    <row r="512" spans="1:15" x14ac:dyDescent="0.3">
      <c r="A512" s="42">
        <f>A506+1</f>
        <v>9</v>
      </c>
      <c r="B512" s="41" t="s">
        <v>15</v>
      </c>
      <c r="C512" s="60" t="s">
        <v>185</v>
      </c>
      <c r="N512" s="6"/>
    </row>
    <row r="513" spans="1:17" x14ac:dyDescent="0.3">
      <c r="A513" s="42"/>
      <c r="B513" s="41" t="s">
        <v>17</v>
      </c>
      <c r="C513" s="59" t="s">
        <v>186</v>
      </c>
      <c r="N513" s="6"/>
    </row>
    <row r="514" spans="1:17" x14ac:dyDescent="0.3">
      <c r="A514" s="40"/>
      <c r="B514" s="43" t="s">
        <v>27</v>
      </c>
      <c r="C514" s="59" t="s">
        <v>44</v>
      </c>
      <c r="N514" s="6"/>
    </row>
    <row r="515" spans="1:17" x14ac:dyDescent="0.3">
      <c r="A515" s="40"/>
      <c r="B515" s="43" t="s">
        <v>168</v>
      </c>
      <c r="C515" s="66"/>
      <c r="D515" s="7">
        <v>22572698</v>
      </c>
      <c r="E515" s="7">
        <v>27446049</v>
      </c>
      <c r="F515" s="7">
        <v>3997496</v>
      </c>
      <c r="G515" s="7">
        <v>45124010</v>
      </c>
      <c r="H515" s="7" t="s">
        <v>361</v>
      </c>
      <c r="I515" s="7" t="s">
        <v>361</v>
      </c>
      <c r="J515" s="7">
        <v>1466455</v>
      </c>
      <c r="K515" s="7">
        <v>20414025</v>
      </c>
      <c r="L515" s="7">
        <v>1891063</v>
      </c>
      <c r="M515" s="7" t="s">
        <v>361</v>
      </c>
      <c r="N515" s="38">
        <v>122911796</v>
      </c>
      <c r="O515" s="32"/>
    </row>
    <row r="516" spans="1:17" x14ac:dyDescent="0.3">
      <c r="A516" s="40"/>
      <c r="B516" s="43" t="s">
        <v>31</v>
      </c>
      <c r="C516" s="66"/>
      <c r="D516" s="7">
        <v>1531822</v>
      </c>
      <c r="E516" s="7">
        <v>15512345</v>
      </c>
      <c r="F516" s="7">
        <v>46251</v>
      </c>
      <c r="G516" s="7">
        <v>19563822</v>
      </c>
      <c r="H516" s="7" t="s">
        <v>361</v>
      </c>
      <c r="I516" s="7" t="s">
        <v>361</v>
      </c>
      <c r="J516" s="7">
        <v>118789</v>
      </c>
      <c r="K516" s="7">
        <v>2236492</v>
      </c>
      <c r="L516" s="7">
        <v>0</v>
      </c>
      <c r="M516" s="7" t="s">
        <v>361</v>
      </c>
      <c r="N516" s="38">
        <v>39009521</v>
      </c>
      <c r="O516" s="32"/>
    </row>
    <row r="517" spans="1:17" x14ac:dyDescent="0.3">
      <c r="A517" s="40"/>
      <c r="B517" s="43"/>
      <c r="C517" s="59"/>
      <c r="D517" s="11"/>
      <c r="E517" s="11"/>
      <c r="F517" s="11"/>
      <c r="G517" s="11"/>
      <c r="H517" s="11"/>
      <c r="I517" s="11"/>
      <c r="J517" s="11"/>
      <c r="K517" s="11"/>
      <c r="L517" s="11"/>
      <c r="M517" s="11"/>
      <c r="N517" s="6"/>
    </row>
    <row r="518" spans="1:17" x14ac:dyDescent="0.3">
      <c r="A518" s="42">
        <f>A512+1</f>
        <v>10</v>
      </c>
      <c r="B518" s="41" t="s">
        <v>15</v>
      </c>
      <c r="C518" s="60" t="s">
        <v>187</v>
      </c>
      <c r="D518" s="11"/>
      <c r="E518" s="11"/>
      <c r="F518" s="11"/>
      <c r="G518" s="11"/>
      <c r="H518" s="11"/>
      <c r="I518" s="11"/>
      <c r="J518" s="11"/>
      <c r="K518" s="11"/>
      <c r="L518" s="11"/>
      <c r="M518" s="11"/>
      <c r="N518" s="6"/>
    </row>
    <row r="519" spans="1:17" x14ac:dyDescent="0.3">
      <c r="A519" s="42"/>
      <c r="B519" s="41" t="s">
        <v>17</v>
      </c>
      <c r="C519" s="59" t="s">
        <v>188</v>
      </c>
      <c r="N519" s="6"/>
    </row>
    <row r="520" spans="1:17" x14ac:dyDescent="0.3">
      <c r="A520" s="40"/>
      <c r="B520" s="43" t="s">
        <v>27</v>
      </c>
      <c r="C520" s="59" t="s">
        <v>44</v>
      </c>
      <c r="D520" s="11"/>
      <c r="E520" s="11"/>
      <c r="F520" s="11"/>
      <c r="G520" s="11"/>
      <c r="H520" s="11"/>
      <c r="I520" s="11"/>
      <c r="J520" s="11"/>
      <c r="K520" s="11"/>
      <c r="L520" s="11"/>
      <c r="M520" s="11"/>
      <c r="N520" s="6"/>
    </row>
    <row r="521" spans="1:17" x14ac:dyDescent="0.3">
      <c r="A521" s="40"/>
      <c r="B521" s="43" t="s">
        <v>168</v>
      </c>
      <c r="C521" s="66"/>
      <c r="D521" s="7" t="s">
        <v>361</v>
      </c>
      <c r="E521" s="7" t="s">
        <v>361</v>
      </c>
      <c r="F521" s="7" t="s">
        <v>361</v>
      </c>
      <c r="G521" s="7" t="s">
        <v>361</v>
      </c>
      <c r="H521" s="7" t="s">
        <v>361</v>
      </c>
      <c r="I521" s="7" t="s">
        <v>361</v>
      </c>
      <c r="J521" s="7">
        <v>1806546</v>
      </c>
      <c r="K521" s="7" t="s">
        <v>361</v>
      </c>
      <c r="L521" s="7" t="s">
        <v>361</v>
      </c>
      <c r="M521" s="7">
        <v>5702733</v>
      </c>
      <c r="N521" s="38">
        <v>7509279</v>
      </c>
      <c r="O521" s="47"/>
    </row>
    <row r="522" spans="1:17" x14ac:dyDescent="0.3">
      <c r="A522" s="40"/>
      <c r="B522" s="43" t="s">
        <v>31</v>
      </c>
      <c r="C522" s="66"/>
      <c r="D522" s="7" t="s">
        <v>361</v>
      </c>
      <c r="E522" s="7" t="s">
        <v>361</v>
      </c>
      <c r="F522" s="7" t="s">
        <v>361</v>
      </c>
      <c r="G522" s="7" t="s">
        <v>361</v>
      </c>
      <c r="H522" s="7" t="s">
        <v>361</v>
      </c>
      <c r="I522" s="7" t="s">
        <v>361</v>
      </c>
      <c r="J522" s="7">
        <v>2826539</v>
      </c>
      <c r="K522" s="7" t="s">
        <v>361</v>
      </c>
      <c r="L522" s="7" t="s">
        <v>361</v>
      </c>
      <c r="M522" s="7">
        <v>9247153</v>
      </c>
      <c r="N522" s="38">
        <v>12073692</v>
      </c>
      <c r="O522" s="47"/>
    </row>
    <row r="523" spans="1:17" x14ac:dyDescent="0.3">
      <c r="A523" s="40"/>
      <c r="B523" s="43"/>
      <c r="C523" s="59"/>
      <c r="D523" s="11"/>
      <c r="E523" s="11"/>
      <c r="F523" s="11"/>
      <c r="G523" s="11"/>
      <c r="H523" s="11"/>
      <c r="I523" s="11"/>
      <c r="J523" s="11"/>
      <c r="K523" s="11"/>
      <c r="L523" s="11"/>
      <c r="M523" s="11"/>
      <c r="N523" s="6"/>
      <c r="Q523" s="32"/>
    </row>
    <row r="524" spans="1:17" x14ac:dyDescent="0.3">
      <c r="A524" s="42">
        <f>A518+1</f>
        <v>11</v>
      </c>
      <c r="B524" s="41" t="s">
        <v>15</v>
      </c>
      <c r="C524" s="60" t="s">
        <v>189</v>
      </c>
      <c r="D524" s="11"/>
      <c r="E524" s="11"/>
      <c r="F524" s="11"/>
      <c r="G524" s="11"/>
      <c r="H524" s="11"/>
      <c r="I524" s="11"/>
      <c r="J524" s="11"/>
      <c r="K524" s="11"/>
      <c r="L524" s="11"/>
      <c r="M524" s="11"/>
      <c r="N524" s="6"/>
      <c r="Q524" s="32"/>
    </row>
    <row r="525" spans="1:17" x14ac:dyDescent="0.3">
      <c r="A525" s="42"/>
      <c r="B525" s="41" t="s">
        <v>17</v>
      </c>
      <c r="C525" s="59" t="s">
        <v>190</v>
      </c>
      <c r="N525" s="6"/>
    </row>
    <row r="526" spans="1:17" x14ac:dyDescent="0.3">
      <c r="A526" s="40"/>
      <c r="B526" s="43" t="s">
        <v>27</v>
      </c>
      <c r="C526" s="59" t="s">
        <v>44</v>
      </c>
      <c r="D526" s="11"/>
      <c r="E526" s="11"/>
      <c r="F526" s="11"/>
      <c r="G526" s="11"/>
      <c r="H526" s="11"/>
      <c r="I526" s="11"/>
      <c r="J526" s="11"/>
      <c r="K526" s="11"/>
      <c r="L526" s="11"/>
      <c r="M526" s="11"/>
      <c r="N526" s="6"/>
      <c r="Q526" s="32"/>
    </row>
    <row r="527" spans="1:17" x14ac:dyDescent="0.3">
      <c r="A527" s="40"/>
      <c r="B527" s="43" t="s">
        <v>168</v>
      </c>
      <c r="C527" s="66"/>
      <c r="D527" s="7" t="s">
        <v>361</v>
      </c>
      <c r="E527" s="7" t="s">
        <v>361</v>
      </c>
      <c r="F527" s="7">
        <v>1091890</v>
      </c>
      <c r="G527" s="7" t="s">
        <v>361</v>
      </c>
      <c r="H527" s="7" t="s">
        <v>361</v>
      </c>
      <c r="I527" s="7" t="s">
        <v>361</v>
      </c>
      <c r="J527" s="7">
        <v>477022</v>
      </c>
      <c r="K527" s="7" t="s">
        <v>361</v>
      </c>
      <c r="L527" s="7" t="s">
        <v>361</v>
      </c>
      <c r="M527" s="7">
        <v>3528734</v>
      </c>
      <c r="N527" s="38">
        <v>5097646</v>
      </c>
      <c r="O527" s="47"/>
      <c r="Q527" s="32"/>
    </row>
    <row r="528" spans="1:17" x14ac:dyDescent="0.3">
      <c r="A528" s="40"/>
      <c r="B528" s="43" t="s">
        <v>31</v>
      </c>
      <c r="C528" s="66"/>
      <c r="D528" s="7" t="s">
        <v>361</v>
      </c>
      <c r="E528" s="7" t="s">
        <v>361</v>
      </c>
      <c r="F528" s="7">
        <v>4993418</v>
      </c>
      <c r="G528" s="7" t="s">
        <v>361</v>
      </c>
      <c r="H528" s="7" t="s">
        <v>361</v>
      </c>
      <c r="I528" s="7" t="s">
        <v>361</v>
      </c>
      <c r="J528" s="7">
        <v>2243715</v>
      </c>
      <c r="K528" s="7" t="s">
        <v>361</v>
      </c>
      <c r="L528" s="7" t="s">
        <v>361</v>
      </c>
      <c r="M528" s="7">
        <v>17068299</v>
      </c>
      <c r="N528" s="38">
        <v>24305432</v>
      </c>
      <c r="O528" s="47"/>
      <c r="Q528" s="32"/>
    </row>
    <row r="529" spans="1:17" x14ac:dyDescent="0.3">
      <c r="A529" s="40"/>
      <c r="B529" s="43"/>
      <c r="C529" s="59"/>
      <c r="D529" s="11"/>
      <c r="E529" s="11"/>
      <c r="F529" s="11"/>
      <c r="G529" s="11"/>
      <c r="H529" s="11"/>
      <c r="I529" s="11"/>
      <c r="J529" s="11"/>
      <c r="K529" s="11"/>
      <c r="L529" s="11"/>
      <c r="M529" s="11"/>
      <c r="N529" s="6"/>
      <c r="Q529" s="32"/>
    </row>
    <row r="530" spans="1:17" x14ac:dyDescent="0.3">
      <c r="A530" s="42">
        <f>A524+1</f>
        <v>12</v>
      </c>
      <c r="B530" s="41" t="s">
        <v>15</v>
      </c>
      <c r="C530" s="60" t="s">
        <v>191</v>
      </c>
      <c r="D530" s="11"/>
      <c r="E530" s="11"/>
      <c r="F530" s="11"/>
      <c r="G530" s="11"/>
      <c r="H530" s="11"/>
      <c r="I530" s="11"/>
      <c r="J530" s="11"/>
      <c r="K530" s="11"/>
      <c r="L530" s="11"/>
      <c r="M530" s="11"/>
      <c r="N530" s="6"/>
      <c r="Q530" s="32"/>
    </row>
    <row r="531" spans="1:17" x14ac:dyDescent="0.3">
      <c r="A531" s="42"/>
      <c r="B531" s="41" t="s">
        <v>17</v>
      </c>
      <c r="C531" s="59" t="s">
        <v>192</v>
      </c>
      <c r="N531" s="6"/>
    </row>
    <row r="532" spans="1:17" x14ac:dyDescent="0.3">
      <c r="A532" s="40"/>
      <c r="B532" s="43" t="s">
        <v>27</v>
      </c>
      <c r="C532" s="59" t="s">
        <v>44</v>
      </c>
      <c r="D532" s="11"/>
      <c r="E532" s="11"/>
      <c r="F532" s="11"/>
      <c r="G532" s="11"/>
      <c r="H532" s="11"/>
      <c r="I532" s="11"/>
      <c r="J532" s="11"/>
      <c r="K532" s="11"/>
      <c r="L532" s="11"/>
      <c r="M532" s="11"/>
      <c r="N532" s="6"/>
      <c r="Q532" s="32"/>
    </row>
    <row r="533" spans="1:17" x14ac:dyDescent="0.3">
      <c r="A533" s="40"/>
      <c r="B533" s="43" t="s">
        <v>168</v>
      </c>
      <c r="C533" s="59"/>
      <c r="D533" s="7" t="s">
        <v>361</v>
      </c>
      <c r="E533" s="7" t="s">
        <v>361</v>
      </c>
      <c r="F533" s="7">
        <v>1165753</v>
      </c>
      <c r="G533" s="7" t="s">
        <v>361</v>
      </c>
      <c r="H533" s="7" t="s">
        <v>361</v>
      </c>
      <c r="I533" s="7" t="s">
        <v>361</v>
      </c>
      <c r="J533" s="7" t="s">
        <v>361</v>
      </c>
      <c r="K533" s="7" t="s">
        <v>361</v>
      </c>
      <c r="L533" s="7" t="s">
        <v>361</v>
      </c>
      <c r="M533" s="7" t="s">
        <v>361</v>
      </c>
      <c r="N533" s="38">
        <v>1165753</v>
      </c>
      <c r="O533" s="47"/>
      <c r="Q533" s="32"/>
    </row>
    <row r="534" spans="1:17" x14ac:dyDescent="0.3">
      <c r="A534" s="40"/>
      <c r="B534" s="43" t="s">
        <v>31</v>
      </c>
      <c r="C534" s="59"/>
      <c r="D534" s="7" t="s">
        <v>361</v>
      </c>
      <c r="E534" s="7" t="s">
        <v>361</v>
      </c>
      <c r="F534" s="7">
        <v>9977213</v>
      </c>
      <c r="G534" s="7" t="s">
        <v>361</v>
      </c>
      <c r="H534" s="7" t="s">
        <v>361</v>
      </c>
      <c r="I534" s="7" t="s">
        <v>361</v>
      </c>
      <c r="J534" s="7" t="s">
        <v>361</v>
      </c>
      <c r="K534" s="7" t="s">
        <v>361</v>
      </c>
      <c r="L534" s="7" t="s">
        <v>361</v>
      </c>
      <c r="M534" s="7" t="s">
        <v>361</v>
      </c>
      <c r="N534" s="38">
        <v>9977213</v>
      </c>
      <c r="O534" s="47"/>
      <c r="Q534" s="32"/>
    </row>
    <row r="535" spans="1:17" x14ac:dyDescent="0.3">
      <c r="A535" s="40"/>
      <c r="B535" s="43"/>
      <c r="C535" s="59"/>
      <c r="D535" s="11"/>
      <c r="E535" s="11"/>
      <c r="F535" s="11"/>
      <c r="G535" s="11"/>
      <c r="H535" s="11"/>
      <c r="I535" s="11"/>
      <c r="J535" s="11"/>
      <c r="K535" s="11"/>
      <c r="L535" s="11"/>
      <c r="M535" s="11"/>
      <c r="N535" s="6"/>
    </row>
    <row r="536" spans="1:17" x14ac:dyDescent="0.3">
      <c r="A536" s="42">
        <f>A530+1</f>
        <v>13</v>
      </c>
      <c r="B536" s="41" t="s">
        <v>15</v>
      </c>
      <c r="C536" s="60" t="s">
        <v>193</v>
      </c>
      <c r="D536" s="11"/>
      <c r="E536" s="11"/>
      <c r="F536" s="11"/>
      <c r="G536" s="11"/>
      <c r="H536" s="11"/>
      <c r="I536" s="11"/>
      <c r="J536" s="11"/>
      <c r="K536" s="11"/>
      <c r="L536" s="11"/>
      <c r="M536" s="11"/>
      <c r="N536" s="6"/>
    </row>
    <row r="537" spans="1:17" x14ac:dyDescent="0.3">
      <c r="A537" s="42"/>
      <c r="B537" s="41" t="s">
        <v>17</v>
      </c>
      <c r="C537" s="59" t="s">
        <v>194</v>
      </c>
      <c r="N537" s="6"/>
    </row>
    <row r="538" spans="1:17" x14ac:dyDescent="0.3">
      <c r="A538" s="40"/>
      <c r="B538" s="43" t="s">
        <v>27</v>
      </c>
      <c r="C538" s="59" t="s">
        <v>44</v>
      </c>
      <c r="D538" s="11"/>
      <c r="E538" s="11"/>
      <c r="F538" s="11"/>
      <c r="G538" s="11"/>
      <c r="H538" s="11"/>
      <c r="I538" s="11"/>
      <c r="J538" s="11"/>
      <c r="K538" s="11"/>
      <c r="L538" s="11"/>
      <c r="M538" s="11"/>
      <c r="N538" s="6"/>
    </row>
    <row r="539" spans="1:17" x14ac:dyDescent="0.3">
      <c r="A539" s="40"/>
      <c r="B539" s="43" t="s">
        <v>168</v>
      </c>
      <c r="C539" s="59"/>
      <c r="D539" s="7" t="s">
        <v>361</v>
      </c>
      <c r="E539" s="7" t="s">
        <v>361</v>
      </c>
      <c r="F539" s="7" t="s">
        <v>361</v>
      </c>
      <c r="G539" s="7" t="s">
        <v>361</v>
      </c>
      <c r="H539" s="7" t="s">
        <v>361</v>
      </c>
      <c r="I539" s="7" t="s">
        <v>361</v>
      </c>
      <c r="J539" s="7">
        <v>424667</v>
      </c>
      <c r="K539" s="7" t="s">
        <v>361</v>
      </c>
      <c r="L539" s="7" t="s">
        <v>361</v>
      </c>
      <c r="M539" s="7">
        <v>1299451</v>
      </c>
      <c r="N539" s="38">
        <v>1724118</v>
      </c>
      <c r="O539" s="47"/>
    </row>
    <row r="540" spans="1:17" x14ac:dyDescent="0.3">
      <c r="A540" s="40"/>
      <c r="B540" s="43" t="s">
        <v>31</v>
      </c>
      <c r="C540" s="59"/>
      <c r="D540" s="7" t="s">
        <v>361</v>
      </c>
      <c r="E540" s="7" t="s">
        <v>361</v>
      </c>
      <c r="F540" s="7" t="s">
        <v>361</v>
      </c>
      <c r="G540" s="7" t="s">
        <v>361</v>
      </c>
      <c r="H540" s="7" t="s">
        <v>361</v>
      </c>
      <c r="I540" s="7" t="s">
        <v>361</v>
      </c>
      <c r="J540" s="7">
        <v>3414337</v>
      </c>
      <c r="K540" s="7" t="s">
        <v>361</v>
      </c>
      <c r="L540" s="7" t="s">
        <v>361</v>
      </c>
      <c r="M540" s="7">
        <v>9120437</v>
      </c>
      <c r="N540" s="38">
        <v>12534774</v>
      </c>
      <c r="O540" s="47"/>
    </row>
    <row r="541" spans="1:17" x14ac:dyDescent="0.3">
      <c r="A541" s="40"/>
      <c r="B541" s="43"/>
      <c r="C541" s="59"/>
      <c r="D541" s="11"/>
      <c r="E541" s="11"/>
      <c r="F541" s="11"/>
      <c r="G541" s="11"/>
      <c r="H541" s="11"/>
      <c r="I541" s="11"/>
      <c r="J541" s="11"/>
      <c r="K541" s="11"/>
      <c r="L541" s="11"/>
      <c r="M541" s="11"/>
      <c r="N541" s="6"/>
    </row>
    <row r="542" spans="1:17" x14ac:dyDescent="0.3">
      <c r="A542" s="42">
        <f>A536+1</f>
        <v>14</v>
      </c>
      <c r="B542" s="41" t="s">
        <v>15</v>
      </c>
      <c r="C542" s="60" t="s">
        <v>195</v>
      </c>
      <c r="D542" s="11"/>
      <c r="E542" s="11"/>
      <c r="F542" s="11"/>
      <c r="G542" s="11"/>
      <c r="H542" s="11"/>
      <c r="I542" s="11"/>
      <c r="J542" s="11"/>
      <c r="K542" s="11"/>
      <c r="L542" s="11"/>
      <c r="M542" s="11"/>
      <c r="N542" s="6"/>
    </row>
    <row r="543" spans="1:17" x14ac:dyDescent="0.3">
      <c r="A543" s="42"/>
      <c r="B543" s="41" t="s">
        <v>17</v>
      </c>
      <c r="C543" s="59" t="s">
        <v>196</v>
      </c>
      <c r="N543" s="6"/>
    </row>
    <row r="544" spans="1:17" x14ac:dyDescent="0.3">
      <c r="A544" s="40"/>
      <c r="B544" s="43" t="s">
        <v>27</v>
      </c>
      <c r="C544" s="59" t="s">
        <v>44</v>
      </c>
      <c r="D544" s="11"/>
      <c r="E544" s="11"/>
      <c r="F544" s="11"/>
      <c r="G544" s="11"/>
      <c r="H544" s="11"/>
      <c r="I544" s="11"/>
      <c r="J544" s="11"/>
      <c r="K544" s="11"/>
      <c r="L544" s="11"/>
      <c r="M544" s="11"/>
      <c r="N544" s="6"/>
    </row>
    <row r="545" spans="1:15" x14ac:dyDescent="0.3">
      <c r="A545" s="40"/>
      <c r="B545" s="43" t="s">
        <v>168</v>
      </c>
      <c r="C545" s="66"/>
      <c r="D545" s="7" t="s">
        <v>361</v>
      </c>
      <c r="E545" s="7" t="s">
        <v>361</v>
      </c>
      <c r="F545" s="7">
        <v>19969</v>
      </c>
      <c r="G545" s="7" t="s">
        <v>361</v>
      </c>
      <c r="H545" s="7" t="s">
        <v>361</v>
      </c>
      <c r="I545" s="7" t="s">
        <v>361</v>
      </c>
      <c r="J545" s="7">
        <v>16641</v>
      </c>
      <c r="K545" s="7" t="s">
        <v>361</v>
      </c>
      <c r="L545" s="7" t="s">
        <v>361</v>
      </c>
      <c r="M545" s="7">
        <v>89859</v>
      </c>
      <c r="N545" s="38">
        <v>126469</v>
      </c>
      <c r="O545" s="47"/>
    </row>
    <row r="546" spans="1:15" x14ac:dyDescent="0.3">
      <c r="A546" s="40"/>
      <c r="B546" s="43" t="s">
        <v>31</v>
      </c>
      <c r="C546" s="66"/>
      <c r="D546" s="7" t="s">
        <v>361</v>
      </c>
      <c r="E546" s="7" t="s">
        <v>361</v>
      </c>
      <c r="F546" s="7">
        <v>817170</v>
      </c>
      <c r="G546" s="7" t="s">
        <v>361</v>
      </c>
      <c r="H546" s="7" t="s">
        <v>361</v>
      </c>
      <c r="I546" s="7" t="s">
        <v>361</v>
      </c>
      <c r="J546" s="7">
        <v>681000</v>
      </c>
      <c r="K546" s="7" t="s">
        <v>361</v>
      </c>
      <c r="L546" s="7" t="s">
        <v>361</v>
      </c>
      <c r="M546" s="7">
        <v>3677385</v>
      </c>
      <c r="N546" s="38">
        <v>5175555</v>
      </c>
      <c r="O546" s="47"/>
    </row>
    <row r="547" spans="1:15" x14ac:dyDescent="0.3">
      <c r="A547" s="40"/>
      <c r="B547" s="43"/>
      <c r="C547" s="59"/>
      <c r="D547" s="11"/>
      <c r="E547" s="11"/>
      <c r="F547" s="11"/>
      <c r="G547" s="11"/>
      <c r="H547" s="11"/>
      <c r="I547" s="11"/>
      <c r="J547" s="11"/>
      <c r="K547" s="11"/>
      <c r="L547" s="11"/>
      <c r="M547" s="11"/>
      <c r="N547" s="6"/>
    </row>
    <row r="548" spans="1:15" x14ac:dyDescent="0.3">
      <c r="A548" s="42">
        <f>A542+1</f>
        <v>15</v>
      </c>
      <c r="B548" s="41" t="s">
        <v>15</v>
      </c>
      <c r="C548" s="60" t="s">
        <v>197</v>
      </c>
      <c r="D548" s="11"/>
      <c r="E548" s="11"/>
      <c r="F548" s="11"/>
      <c r="G548" s="11"/>
      <c r="H548" s="11"/>
      <c r="I548" s="11"/>
      <c r="J548" s="11"/>
      <c r="K548" s="11"/>
      <c r="L548" s="11"/>
      <c r="M548" s="11"/>
      <c r="N548" s="6"/>
    </row>
    <row r="549" spans="1:15" x14ac:dyDescent="0.3">
      <c r="A549" s="42"/>
      <c r="B549" s="41" t="s">
        <v>17</v>
      </c>
      <c r="C549" s="59" t="s">
        <v>198</v>
      </c>
      <c r="N549" s="6"/>
    </row>
    <row r="550" spans="1:15" x14ac:dyDescent="0.3">
      <c r="A550" s="40"/>
      <c r="B550" s="43" t="s">
        <v>27</v>
      </c>
      <c r="C550" s="59" t="s">
        <v>44</v>
      </c>
      <c r="D550" s="11"/>
      <c r="E550" s="11"/>
      <c r="F550" s="11"/>
      <c r="G550" s="11"/>
      <c r="H550" s="11"/>
      <c r="I550" s="11"/>
      <c r="J550" s="11"/>
      <c r="K550" s="11"/>
      <c r="L550" s="11"/>
      <c r="M550" s="11"/>
      <c r="N550" s="6"/>
    </row>
    <row r="551" spans="1:15" x14ac:dyDescent="0.3">
      <c r="A551" s="40"/>
      <c r="B551" s="43" t="s">
        <v>168</v>
      </c>
      <c r="C551" s="66"/>
      <c r="D551" s="7" t="s">
        <v>361</v>
      </c>
      <c r="E551" s="7" t="s">
        <v>361</v>
      </c>
      <c r="F551" s="7">
        <v>56069</v>
      </c>
      <c r="G551" s="7" t="s">
        <v>361</v>
      </c>
      <c r="H551" s="7" t="s">
        <v>361</v>
      </c>
      <c r="I551" s="7" t="s">
        <v>361</v>
      </c>
      <c r="J551" s="7">
        <v>16019</v>
      </c>
      <c r="K551" s="7" t="s">
        <v>361</v>
      </c>
      <c r="L551" s="7" t="s">
        <v>361</v>
      </c>
      <c r="M551" s="7">
        <v>110131</v>
      </c>
      <c r="N551" s="38">
        <v>182219</v>
      </c>
      <c r="O551" s="47"/>
    </row>
    <row r="552" spans="1:15" x14ac:dyDescent="0.3">
      <c r="A552" s="40"/>
      <c r="B552" s="43" t="s">
        <v>31</v>
      </c>
      <c r="C552" s="66"/>
      <c r="D552" s="7" t="s">
        <v>361</v>
      </c>
      <c r="E552" s="7" t="s">
        <v>361</v>
      </c>
      <c r="F552" s="7">
        <v>2372968</v>
      </c>
      <c r="G552" s="7" t="s">
        <v>361</v>
      </c>
      <c r="H552" s="7" t="s">
        <v>361</v>
      </c>
      <c r="I552" s="7" t="s">
        <v>361</v>
      </c>
      <c r="J552" s="7">
        <v>678000</v>
      </c>
      <c r="K552" s="7" t="s">
        <v>361</v>
      </c>
      <c r="L552" s="7" t="s">
        <v>361</v>
      </c>
      <c r="M552" s="7">
        <v>4661236</v>
      </c>
      <c r="N552" s="38">
        <v>7712204</v>
      </c>
      <c r="O552" s="47"/>
    </row>
    <row r="554" spans="1:15" x14ac:dyDescent="0.3">
      <c r="A554" s="42">
        <f>A548+1</f>
        <v>16</v>
      </c>
      <c r="B554" s="41" t="s">
        <v>15</v>
      </c>
      <c r="C554" s="60" t="s">
        <v>199</v>
      </c>
      <c r="N554" s="6"/>
    </row>
    <row r="555" spans="1:15" x14ac:dyDescent="0.3">
      <c r="A555" s="42"/>
      <c r="B555" s="41" t="s">
        <v>17</v>
      </c>
      <c r="C555" s="59" t="s">
        <v>200</v>
      </c>
      <c r="N555" s="6"/>
    </row>
    <row r="556" spans="1:15" x14ac:dyDescent="0.3">
      <c r="A556" s="40"/>
      <c r="B556" s="43" t="s">
        <v>27</v>
      </c>
      <c r="C556" s="59" t="s">
        <v>44</v>
      </c>
      <c r="N556" s="6"/>
    </row>
    <row r="557" spans="1:15" x14ac:dyDescent="0.3">
      <c r="A557" s="40"/>
      <c r="B557" s="43" t="s">
        <v>168</v>
      </c>
      <c r="C557" s="66"/>
      <c r="D557" s="7">
        <v>19078722</v>
      </c>
      <c r="E557" s="7">
        <v>17033034</v>
      </c>
      <c r="F557" s="7">
        <v>12837020</v>
      </c>
      <c r="G557" s="7">
        <v>35217539</v>
      </c>
      <c r="H557" s="7" t="s">
        <v>361</v>
      </c>
      <c r="I557" s="7" t="s">
        <v>361</v>
      </c>
      <c r="J557" s="7">
        <v>84017297</v>
      </c>
      <c r="K557" s="7">
        <v>11869476</v>
      </c>
      <c r="L557" s="7">
        <v>14373060</v>
      </c>
      <c r="M557" s="7" t="s">
        <v>361</v>
      </c>
      <c r="N557" s="38">
        <v>194426148</v>
      </c>
      <c r="O557" s="47"/>
    </row>
    <row r="558" spans="1:15" x14ac:dyDescent="0.3">
      <c r="A558" s="40"/>
      <c r="B558" s="43" t="s">
        <v>31</v>
      </c>
      <c r="C558" s="66"/>
      <c r="D558" s="7">
        <v>9176356</v>
      </c>
      <c r="E558" s="7">
        <v>11908913</v>
      </c>
      <c r="F558" s="7">
        <v>1522141</v>
      </c>
      <c r="G558" s="7">
        <v>22516277</v>
      </c>
      <c r="H558" s="7" t="s">
        <v>361</v>
      </c>
      <c r="I558" s="7" t="s">
        <v>361</v>
      </c>
      <c r="J558" s="7">
        <v>91319346</v>
      </c>
      <c r="K558" s="7">
        <v>4366628</v>
      </c>
      <c r="L558" s="7">
        <v>4147393</v>
      </c>
      <c r="M558" s="7" t="s">
        <v>361</v>
      </c>
      <c r="N558" s="38">
        <v>144957054</v>
      </c>
      <c r="O558" s="47"/>
    </row>
    <row r="559" spans="1:15" x14ac:dyDescent="0.3">
      <c r="A559" s="40"/>
      <c r="B559" s="43"/>
      <c r="C559" s="59"/>
      <c r="N559" s="6"/>
    </row>
    <row r="560" spans="1:15" x14ac:dyDescent="0.3">
      <c r="A560" s="42">
        <f>A554+1</f>
        <v>17</v>
      </c>
      <c r="B560" s="41" t="s">
        <v>15</v>
      </c>
      <c r="C560" s="60" t="s">
        <v>201</v>
      </c>
      <c r="N560" s="6"/>
    </row>
    <row r="561" spans="1:17" x14ac:dyDescent="0.3">
      <c r="A561" s="42"/>
      <c r="B561" s="41" t="s">
        <v>17</v>
      </c>
      <c r="C561" s="59" t="s">
        <v>202</v>
      </c>
      <c r="N561" s="6"/>
    </row>
    <row r="562" spans="1:17" x14ac:dyDescent="0.3">
      <c r="A562" s="40"/>
      <c r="B562" s="43" t="s">
        <v>27</v>
      </c>
      <c r="C562" s="59" t="s">
        <v>44</v>
      </c>
      <c r="N562" s="6"/>
    </row>
    <row r="563" spans="1:17" x14ac:dyDescent="0.3">
      <c r="A563" s="40"/>
      <c r="B563" s="43" t="s">
        <v>168</v>
      </c>
      <c r="C563" s="66"/>
      <c r="D563" s="7" t="s">
        <v>361</v>
      </c>
      <c r="E563" s="7">
        <v>2999968</v>
      </c>
      <c r="F563" s="7" t="s">
        <v>361</v>
      </c>
      <c r="G563" s="7">
        <v>6499930</v>
      </c>
      <c r="H563" s="7" t="s">
        <v>361</v>
      </c>
      <c r="I563" s="7" t="s">
        <v>361</v>
      </c>
      <c r="J563" s="7" t="s">
        <v>361</v>
      </c>
      <c r="K563" s="7" t="s">
        <v>361</v>
      </c>
      <c r="L563" s="7" t="s">
        <v>361</v>
      </c>
      <c r="M563" s="7" t="s">
        <v>361</v>
      </c>
      <c r="N563" s="38">
        <v>9499898</v>
      </c>
      <c r="O563" s="47"/>
    </row>
    <row r="564" spans="1:17" x14ac:dyDescent="0.3">
      <c r="A564" s="40"/>
      <c r="B564" s="43" t="s">
        <v>31</v>
      </c>
      <c r="C564" s="66"/>
      <c r="D564" s="7" t="s">
        <v>361</v>
      </c>
      <c r="E564" s="7">
        <v>920831</v>
      </c>
      <c r="F564" s="7" t="s">
        <v>361</v>
      </c>
      <c r="G564" s="7">
        <v>1995132</v>
      </c>
      <c r="H564" s="7" t="s">
        <v>361</v>
      </c>
      <c r="I564" s="7" t="s">
        <v>361</v>
      </c>
      <c r="J564" s="7" t="s">
        <v>361</v>
      </c>
      <c r="K564" s="7" t="s">
        <v>361</v>
      </c>
      <c r="L564" s="7" t="s">
        <v>361</v>
      </c>
      <c r="M564" s="7" t="s">
        <v>361</v>
      </c>
      <c r="N564" s="38">
        <v>2915963</v>
      </c>
      <c r="O564" s="47"/>
    </row>
    <row r="565" spans="1:17" x14ac:dyDescent="0.3">
      <c r="A565" s="40"/>
      <c r="B565" s="43"/>
      <c r="C565" s="59"/>
      <c r="N565" s="6"/>
    </row>
    <row r="566" spans="1:17" x14ac:dyDescent="0.3">
      <c r="A566" s="42">
        <f>A560+1</f>
        <v>18</v>
      </c>
      <c r="B566" s="41" t="s">
        <v>15</v>
      </c>
      <c r="C566" s="60" t="s">
        <v>204</v>
      </c>
      <c r="N566" s="6"/>
    </row>
    <row r="567" spans="1:17" x14ac:dyDescent="0.3">
      <c r="A567" s="42"/>
      <c r="B567" s="41" t="s">
        <v>17</v>
      </c>
      <c r="C567" s="59" t="s">
        <v>205</v>
      </c>
      <c r="N567" s="6"/>
    </row>
    <row r="568" spans="1:17" x14ac:dyDescent="0.3">
      <c r="A568" s="40"/>
      <c r="B568" s="43" t="s">
        <v>27</v>
      </c>
      <c r="C568" s="59" t="s">
        <v>44</v>
      </c>
      <c r="N568" s="6"/>
    </row>
    <row r="569" spans="1:17" x14ac:dyDescent="0.3">
      <c r="A569" s="40"/>
      <c r="B569" s="43" t="s">
        <v>168</v>
      </c>
      <c r="C569" s="66"/>
      <c r="D569" s="7">
        <v>16086326</v>
      </c>
      <c r="E569" s="7">
        <v>20120944</v>
      </c>
      <c r="F569" s="7">
        <v>13334696</v>
      </c>
      <c r="G569" s="7">
        <v>32995607</v>
      </c>
      <c r="H569" s="7" t="s">
        <v>361</v>
      </c>
      <c r="I569" s="7" t="s">
        <v>361</v>
      </c>
      <c r="J569" s="7">
        <v>14033687</v>
      </c>
      <c r="K569" s="7">
        <v>13469665</v>
      </c>
      <c r="L569" s="7">
        <v>21245373</v>
      </c>
      <c r="M569" s="7">
        <v>14485062</v>
      </c>
      <c r="N569" s="38">
        <v>145771360</v>
      </c>
      <c r="O569" s="47"/>
    </row>
    <row r="570" spans="1:17" x14ac:dyDescent="0.3">
      <c r="A570" s="40"/>
      <c r="B570" s="43" t="s">
        <v>31</v>
      </c>
      <c r="C570" s="66"/>
      <c r="D570" s="7">
        <v>44421438</v>
      </c>
      <c r="E570" s="7">
        <v>26790439</v>
      </c>
      <c r="F570" s="7">
        <v>8820165</v>
      </c>
      <c r="G570" s="7">
        <v>25414826</v>
      </c>
      <c r="H570" s="7" t="s">
        <v>361</v>
      </c>
      <c r="I570" s="7" t="s">
        <v>361</v>
      </c>
      <c r="J570" s="7">
        <v>1981523</v>
      </c>
      <c r="K570" s="7">
        <v>1740513</v>
      </c>
      <c r="L570" s="7">
        <v>12439356</v>
      </c>
      <c r="M570" s="7">
        <v>34410888</v>
      </c>
      <c r="N570" s="38">
        <v>156019148</v>
      </c>
      <c r="O570" s="47"/>
      <c r="Q570" s="32"/>
    </row>
    <row r="571" spans="1:17" x14ac:dyDescent="0.3">
      <c r="A571" s="40"/>
      <c r="B571" s="43"/>
      <c r="C571" s="59"/>
      <c r="N571" s="6"/>
      <c r="Q571" s="32"/>
    </row>
    <row r="572" spans="1:17" x14ac:dyDescent="0.3">
      <c r="A572" s="42">
        <f>A566+1</f>
        <v>19</v>
      </c>
      <c r="B572" s="41" t="s">
        <v>15</v>
      </c>
      <c r="C572" s="60" t="s">
        <v>206</v>
      </c>
      <c r="N572" s="6"/>
    </row>
    <row r="573" spans="1:17" x14ac:dyDescent="0.3">
      <c r="A573" s="42"/>
      <c r="B573" s="41" t="s">
        <v>17</v>
      </c>
      <c r="C573" s="59" t="s">
        <v>207</v>
      </c>
      <c r="N573" s="6"/>
    </row>
    <row r="574" spans="1:17" x14ac:dyDescent="0.3">
      <c r="A574" s="40"/>
      <c r="B574" s="43" t="s">
        <v>27</v>
      </c>
      <c r="C574" s="59" t="s">
        <v>44</v>
      </c>
      <c r="N574" s="6"/>
    </row>
    <row r="575" spans="1:17" x14ac:dyDescent="0.3">
      <c r="A575" s="40"/>
      <c r="B575" s="43" t="s">
        <v>168</v>
      </c>
      <c r="C575" s="59"/>
      <c r="D575" s="7" t="s">
        <v>361</v>
      </c>
      <c r="E575" s="7" t="s">
        <v>361</v>
      </c>
      <c r="F575" s="7" t="s">
        <v>361</v>
      </c>
      <c r="G575" s="7" t="s">
        <v>361</v>
      </c>
      <c r="H575" s="7" t="s">
        <v>361</v>
      </c>
      <c r="I575" s="7" t="s">
        <v>361</v>
      </c>
      <c r="J575" s="7" t="s">
        <v>361</v>
      </c>
      <c r="K575" s="7">
        <v>335359</v>
      </c>
      <c r="L575" s="7" t="s">
        <v>361</v>
      </c>
      <c r="M575" s="7" t="s">
        <v>361</v>
      </c>
      <c r="N575" s="38">
        <v>335359</v>
      </c>
      <c r="O575" s="47"/>
    </row>
    <row r="576" spans="1:17" x14ac:dyDescent="0.3">
      <c r="A576" s="40"/>
      <c r="B576" s="43" t="s">
        <v>31</v>
      </c>
      <c r="C576" s="59"/>
      <c r="D576" s="7" t="s">
        <v>361</v>
      </c>
      <c r="E576" s="7" t="s">
        <v>361</v>
      </c>
      <c r="F576" s="7" t="s">
        <v>361</v>
      </c>
      <c r="G576" s="7" t="s">
        <v>361</v>
      </c>
      <c r="H576" s="7" t="s">
        <v>361</v>
      </c>
      <c r="I576" s="7" t="s">
        <v>361</v>
      </c>
      <c r="J576" s="7" t="s">
        <v>361</v>
      </c>
      <c r="K576" s="7">
        <v>9722748</v>
      </c>
      <c r="L576" s="7" t="s">
        <v>361</v>
      </c>
      <c r="M576" s="7" t="s">
        <v>361</v>
      </c>
      <c r="N576" s="38">
        <v>9722748</v>
      </c>
      <c r="O576" s="47"/>
    </row>
    <row r="577" spans="1:15" x14ac:dyDescent="0.3">
      <c r="A577" s="40"/>
      <c r="B577" s="43"/>
      <c r="C577" s="59"/>
      <c r="N577" s="6"/>
    </row>
    <row r="578" spans="1:15" x14ac:dyDescent="0.3">
      <c r="A578" s="42">
        <f>A572+1</f>
        <v>20</v>
      </c>
      <c r="B578" s="41" t="s">
        <v>15</v>
      </c>
      <c r="C578" s="60" t="s">
        <v>208</v>
      </c>
      <c r="N578" s="6"/>
    </row>
    <row r="579" spans="1:15" x14ac:dyDescent="0.3">
      <c r="A579" s="42"/>
      <c r="B579" s="41" t="s">
        <v>17</v>
      </c>
      <c r="C579" s="59" t="s">
        <v>209</v>
      </c>
      <c r="N579" s="6"/>
    </row>
    <row r="580" spans="1:15" x14ac:dyDescent="0.3">
      <c r="A580" s="40"/>
      <c r="B580" s="43" t="s">
        <v>27</v>
      </c>
      <c r="C580" s="59" t="s">
        <v>44</v>
      </c>
      <c r="N580" s="6"/>
    </row>
    <row r="581" spans="1:15" x14ac:dyDescent="0.3">
      <c r="A581" s="40"/>
      <c r="B581" s="43" t="s">
        <v>168</v>
      </c>
      <c r="C581" s="66"/>
      <c r="D581" s="7">
        <v>8744089</v>
      </c>
      <c r="E581" s="7">
        <v>10059969</v>
      </c>
      <c r="F581" s="7">
        <v>6669670</v>
      </c>
      <c r="G581" s="7">
        <v>18896030</v>
      </c>
      <c r="H581" s="7" t="s">
        <v>361</v>
      </c>
      <c r="I581" s="7" t="s">
        <v>361</v>
      </c>
      <c r="J581" s="7">
        <v>9655872</v>
      </c>
      <c r="K581" s="7">
        <v>5006126</v>
      </c>
      <c r="L581" s="7">
        <v>8575290</v>
      </c>
      <c r="M581" s="7">
        <v>10167212</v>
      </c>
      <c r="N581" s="38">
        <v>77774258</v>
      </c>
      <c r="O581" s="47"/>
    </row>
    <row r="582" spans="1:15" x14ac:dyDescent="0.3">
      <c r="A582" s="40"/>
      <c r="B582" s="43" t="s">
        <v>31</v>
      </c>
      <c r="C582" s="66"/>
      <c r="D582" s="7">
        <v>0</v>
      </c>
      <c r="E582" s="7">
        <v>518562</v>
      </c>
      <c r="F582" s="7">
        <v>349083</v>
      </c>
      <c r="G582" s="7">
        <v>1375218</v>
      </c>
      <c r="H582" s="7" t="s">
        <v>361</v>
      </c>
      <c r="I582" s="7" t="s">
        <v>361</v>
      </c>
      <c r="J582" s="7">
        <v>0</v>
      </c>
      <c r="K582" s="7">
        <v>0</v>
      </c>
      <c r="L582" s="7">
        <v>448822</v>
      </c>
      <c r="M582" s="7">
        <v>0</v>
      </c>
      <c r="N582" s="38">
        <v>2691685</v>
      </c>
      <c r="O582" s="47"/>
    </row>
    <row r="584" spans="1:15" x14ac:dyDescent="0.3">
      <c r="A584" s="40"/>
      <c r="B584" s="43"/>
      <c r="C584" s="59"/>
      <c r="N584" s="6"/>
    </row>
    <row r="585" spans="1:15" x14ac:dyDescent="0.3">
      <c r="A585" s="42">
        <f>A578+1</f>
        <v>21</v>
      </c>
      <c r="B585" s="41" t="s">
        <v>15</v>
      </c>
      <c r="C585" s="60" t="s">
        <v>210</v>
      </c>
      <c r="N585" s="6"/>
    </row>
    <row r="586" spans="1:15" x14ac:dyDescent="0.3">
      <c r="A586" s="42"/>
      <c r="B586" s="41" t="s">
        <v>17</v>
      </c>
      <c r="C586" s="59" t="s">
        <v>211</v>
      </c>
      <c r="N586" s="6"/>
    </row>
    <row r="587" spans="1:15" x14ac:dyDescent="0.3">
      <c r="A587" s="40"/>
      <c r="B587" s="43" t="s">
        <v>27</v>
      </c>
      <c r="C587" s="59" t="s">
        <v>44</v>
      </c>
      <c r="N587" s="6"/>
    </row>
    <row r="588" spans="1:15" x14ac:dyDescent="0.3">
      <c r="A588" s="40"/>
      <c r="B588" s="43" t="s">
        <v>168</v>
      </c>
      <c r="C588" s="66"/>
      <c r="D588" s="7" t="s">
        <v>361</v>
      </c>
      <c r="E588" s="7">
        <v>10869481</v>
      </c>
      <c r="F588" s="7" t="s">
        <v>361</v>
      </c>
      <c r="G588" s="7" t="s">
        <v>361</v>
      </c>
      <c r="H588" s="7" t="s">
        <v>361</v>
      </c>
      <c r="I588" s="7" t="s">
        <v>361</v>
      </c>
      <c r="J588" s="7" t="s">
        <v>361</v>
      </c>
      <c r="K588" s="7" t="s">
        <v>361</v>
      </c>
      <c r="L588" s="7">
        <v>11669751</v>
      </c>
      <c r="M588" s="7" t="s">
        <v>361</v>
      </c>
      <c r="N588" s="38">
        <v>22539232</v>
      </c>
      <c r="O588" s="47"/>
    </row>
    <row r="589" spans="1:15" x14ac:dyDescent="0.3">
      <c r="A589" s="40"/>
      <c r="B589" s="43" t="s">
        <v>31</v>
      </c>
      <c r="C589" s="66"/>
      <c r="D589" s="7" t="s">
        <v>361</v>
      </c>
      <c r="E589" s="7">
        <v>5386274</v>
      </c>
      <c r="F589" s="7" t="s">
        <v>361</v>
      </c>
      <c r="G589" s="7" t="s">
        <v>361</v>
      </c>
      <c r="H589" s="7" t="s">
        <v>361</v>
      </c>
      <c r="I589" s="7" t="s">
        <v>361</v>
      </c>
      <c r="J589" s="7" t="s">
        <v>361</v>
      </c>
      <c r="K589" s="7" t="s">
        <v>361</v>
      </c>
      <c r="L589" s="7">
        <v>3923599</v>
      </c>
      <c r="M589" s="7" t="s">
        <v>361</v>
      </c>
      <c r="N589" s="38">
        <v>9309873</v>
      </c>
      <c r="O589" s="47"/>
    </row>
    <row r="590" spans="1:15" x14ac:dyDescent="0.3">
      <c r="A590" s="40"/>
      <c r="B590" s="43"/>
      <c r="C590" s="57"/>
      <c r="D590" s="11"/>
      <c r="E590" s="11"/>
      <c r="F590" s="11"/>
      <c r="G590" s="11"/>
      <c r="H590" s="11"/>
      <c r="I590" s="11"/>
      <c r="J590" s="11"/>
      <c r="K590" s="11"/>
      <c r="L590" s="11"/>
      <c r="M590" s="11"/>
      <c r="N590" s="6"/>
    </row>
    <row r="591" spans="1:15" x14ac:dyDescent="0.3">
      <c r="A591" s="42">
        <f>A585+1</f>
        <v>22</v>
      </c>
      <c r="B591" s="41" t="s">
        <v>15</v>
      </c>
      <c r="C591" s="60" t="s">
        <v>213</v>
      </c>
      <c r="D591" s="11"/>
      <c r="E591" s="11"/>
      <c r="F591" s="11"/>
      <c r="G591" s="11"/>
      <c r="H591" s="11"/>
      <c r="I591" s="11"/>
      <c r="J591" s="11"/>
      <c r="K591" s="11"/>
      <c r="L591" s="11"/>
      <c r="M591" s="11"/>
      <c r="N591" s="6"/>
    </row>
    <row r="592" spans="1:15" x14ac:dyDescent="0.3">
      <c r="A592" s="42"/>
      <c r="B592" s="41" t="s">
        <v>17</v>
      </c>
      <c r="C592" s="59" t="s">
        <v>214</v>
      </c>
      <c r="N592" s="6"/>
    </row>
    <row r="593" spans="1:15" x14ac:dyDescent="0.3">
      <c r="A593" s="40"/>
      <c r="B593" s="43" t="s">
        <v>27</v>
      </c>
      <c r="C593" s="59" t="s">
        <v>44</v>
      </c>
      <c r="D593" s="11"/>
      <c r="E593" s="11"/>
      <c r="F593" s="11"/>
      <c r="G593" s="11"/>
      <c r="H593" s="11"/>
      <c r="I593" s="11"/>
      <c r="J593" s="11"/>
      <c r="K593" s="11"/>
      <c r="L593" s="11"/>
      <c r="M593" s="11"/>
      <c r="N593" s="6"/>
    </row>
    <row r="594" spans="1:15" x14ac:dyDescent="0.3">
      <c r="A594" s="40"/>
      <c r="B594" s="43" t="s">
        <v>168</v>
      </c>
      <c r="C594" s="59"/>
      <c r="D594" s="7" t="s">
        <v>361</v>
      </c>
      <c r="E594" s="7" t="s">
        <v>361</v>
      </c>
      <c r="F594" s="7" t="s">
        <v>361</v>
      </c>
      <c r="G594" s="7" t="s">
        <v>361</v>
      </c>
      <c r="H594" s="7" t="s">
        <v>361</v>
      </c>
      <c r="I594" s="7" t="s">
        <v>361</v>
      </c>
      <c r="J594" s="7" t="s">
        <v>361</v>
      </c>
      <c r="K594" s="7" t="s">
        <v>361</v>
      </c>
      <c r="L594" s="7">
        <v>12794</v>
      </c>
      <c r="M594" s="7" t="s">
        <v>361</v>
      </c>
      <c r="N594" s="38">
        <v>12794</v>
      </c>
      <c r="O594" s="47"/>
    </row>
    <row r="595" spans="1:15" x14ac:dyDescent="0.3">
      <c r="A595" s="40"/>
      <c r="B595" s="43" t="s">
        <v>31</v>
      </c>
      <c r="C595" s="59"/>
      <c r="D595" s="7" t="s">
        <v>361</v>
      </c>
      <c r="E595" s="7" t="s">
        <v>361</v>
      </c>
      <c r="F595" s="7" t="s">
        <v>361</v>
      </c>
      <c r="G595" s="7" t="s">
        <v>361</v>
      </c>
      <c r="H595" s="7" t="s">
        <v>361</v>
      </c>
      <c r="I595" s="7" t="s">
        <v>361</v>
      </c>
      <c r="J595" s="7" t="s">
        <v>361</v>
      </c>
      <c r="K595" s="7" t="s">
        <v>361</v>
      </c>
      <c r="L595" s="7">
        <v>8194293</v>
      </c>
      <c r="M595" s="7" t="s">
        <v>361</v>
      </c>
      <c r="N595" s="38">
        <v>8194293</v>
      </c>
      <c r="O595" s="47"/>
    </row>
    <row r="596" spans="1:15" ht="14.5" x14ac:dyDescent="0.35">
      <c r="A596" s="40"/>
      <c r="B596" s="43"/>
      <c r="C596" s="63"/>
      <c r="D596" s="11"/>
      <c r="E596" s="11"/>
      <c r="F596" s="11"/>
      <c r="G596" s="11"/>
      <c r="H596" s="11"/>
      <c r="I596" s="11"/>
      <c r="J596" s="11"/>
      <c r="K596" s="11"/>
      <c r="L596" s="11"/>
      <c r="M596" s="11"/>
      <c r="N596" s="6"/>
    </row>
    <row r="597" spans="1:15" x14ac:dyDescent="0.3">
      <c r="A597" s="42">
        <f>A591+1</f>
        <v>23</v>
      </c>
      <c r="B597" s="41" t="s">
        <v>15</v>
      </c>
      <c r="C597" s="60" t="s">
        <v>215</v>
      </c>
      <c r="N597" s="6"/>
    </row>
    <row r="598" spans="1:15" x14ac:dyDescent="0.3">
      <c r="A598" s="42"/>
      <c r="B598" s="41" t="s">
        <v>17</v>
      </c>
      <c r="C598" s="59" t="s">
        <v>216</v>
      </c>
      <c r="N598" s="6"/>
    </row>
    <row r="599" spans="1:15" x14ac:dyDescent="0.3">
      <c r="A599" s="40"/>
      <c r="B599" s="43" t="s">
        <v>27</v>
      </c>
      <c r="C599" s="59" t="s">
        <v>44</v>
      </c>
      <c r="N599" s="6"/>
    </row>
    <row r="600" spans="1:15" x14ac:dyDescent="0.3">
      <c r="A600" s="40"/>
      <c r="B600" s="43" t="s">
        <v>168</v>
      </c>
      <c r="C600" s="67"/>
      <c r="D600" s="7" t="s">
        <v>361</v>
      </c>
      <c r="E600" s="7" t="s">
        <v>361</v>
      </c>
      <c r="F600" s="7" t="s">
        <v>361</v>
      </c>
      <c r="G600" s="7">
        <v>6626628</v>
      </c>
      <c r="H600" s="7" t="s">
        <v>361</v>
      </c>
      <c r="I600" s="7" t="s">
        <v>361</v>
      </c>
      <c r="J600" s="7" t="s">
        <v>361</v>
      </c>
      <c r="K600" s="7" t="s">
        <v>361</v>
      </c>
      <c r="L600" s="7">
        <v>6626628</v>
      </c>
      <c r="M600" s="7" t="s">
        <v>361</v>
      </c>
      <c r="N600" s="38">
        <v>13253256</v>
      </c>
      <c r="O600" s="47"/>
    </row>
    <row r="601" spans="1:15" x14ac:dyDescent="0.3">
      <c r="A601" s="40"/>
      <c r="B601" s="43" t="s">
        <v>31</v>
      </c>
      <c r="C601" s="67"/>
      <c r="D601" s="7" t="s">
        <v>361</v>
      </c>
      <c r="E601" s="7" t="s">
        <v>361</v>
      </c>
      <c r="F601" s="7" t="s">
        <v>361</v>
      </c>
      <c r="G601" s="7">
        <v>4826259</v>
      </c>
      <c r="H601" s="7" t="s">
        <v>361</v>
      </c>
      <c r="I601" s="7" t="s">
        <v>361</v>
      </c>
      <c r="J601" s="7" t="s">
        <v>361</v>
      </c>
      <c r="K601" s="7" t="s">
        <v>361</v>
      </c>
      <c r="L601" s="7">
        <v>4837802</v>
      </c>
      <c r="M601" s="7" t="s">
        <v>361</v>
      </c>
      <c r="N601" s="38">
        <v>9664061</v>
      </c>
      <c r="O601" s="47"/>
    </row>
    <row r="602" spans="1:15" x14ac:dyDescent="0.3">
      <c r="A602" s="40"/>
      <c r="B602" s="43"/>
      <c r="C602" s="62"/>
      <c r="N602" s="6"/>
    </row>
    <row r="603" spans="1:15" x14ac:dyDescent="0.3">
      <c r="A603" s="42">
        <f>A597+1</f>
        <v>24</v>
      </c>
      <c r="B603" s="41" t="s">
        <v>15</v>
      </c>
      <c r="C603" s="60" t="s">
        <v>217</v>
      </c>
      <c r="N603" s="6"/>
    </row>
    <row r="604" spans="1:15" x14ac:dyDescent="0.3">
      <c r="A604" s="42"/>
      <c r="B604" s="41" t="s">
        <v>17</v>
      </c>
      <c r="C604" s="68" t="s">
        <v>218</v>
      </c>
      <c r="N604" s="6"/>
    </row>
    <row r="605" spans="1:15" x14ac:dyDescent="0.3">
      <c r="A605" s="40"/>
      <c r="B605" s="43" t="s">
        <v>27</v>
      </c>
      <c r="C605" s="62" t="s">
        <v>44</v>
      </c>
      <c r="N605" s="6"/>
    </row>
    <row r="606" spans="1:15" x14ac:dyDescent="0.3">
      <c r="A606" s="40"/>
      <c r="B606" s="43" t="s">
        <v>168</v>
      </c>
      <c r="C606" s="62"/>
      <c r="D606" s="7" t="s">
        <v>361</v>
      </c>
      <c r="E606" s="7" t="s">
        <v>361</v>
      </c>
      <c r="F606" s="7" t="s">
        <v>361</v>
      </c>
      <c r="G606" s="7" t="s">
        <v>361</v>
      </c>
      <c r="H606" s="7" t="s">
        <v>361</v>
      </c>
      <c r="I606" s="7" t="s">
        <v>361</v>
      </c>
      <c r="J606" s="7" t="s">
        <v>361</v>
      </c>
      <c r="K606" s="7">
        <v>3344988</v>
      </c>
      <c r="L606" s="7">
        <v>20771210</v>
      </c>
      <c r="M606" s="7" t="s">
        <v>361</v>
      </c>
      <c r="N606" s="38">
        <v>24116198</v>
      </c>
      <c r="O606" s="47"/>
    </row>
    <row r="607" spans="1:15" x14ac:dyDescent="0.3">
      <c r="A607" s="40"/>
      <c r="B607" s="43" t="s">
        <v>31</v>
      </c>
      <c r="C607" s="62"/>
      <c r="D607" s="7" t="s">
        <v>361</v>
      </c>
      <c r="E607" s="7" t="s">
        <v>361</v>
      </c>
      <c r="F607" s="7" t="s">
        <v>361</v>
      </c>
      <c r="G607" s="7" t="s">
        <v>361</v>
      </c>
      <c r="H607" s="7" t="s">
        <v>361</v>
      </c>
      <c r="I607" s="7" t="s">
        <v>361</v>
      </c>
      <c r="J607" s="7" t="s">
        <v>361</v>
      </c>
      <c r="K607" s="7">
        <v>1371390</v>
      </c>
      <c r="L607" s="7">
        <v>5096932</v>
      </c>
      <c r="M607" s="7" t="s">
        <v>361</v>
      </c>
      <c r="N607" s="38">
        <v>6468322</v>
      </c>
      <c r="O607" s="47"/>
    </row>
    <row r="608" spans="1:15" x14ac:dyDescent="0.3">
      <c r="A608" s="40"/>
      <c r="B608" s="43"/>
      <c r="C608" s="62"/>
      <c r="N608" s="6"/>
    </row>
    <row r="609" spans="1:17" x14ac:dyDescent="0.3">
      <c r="A609" s="42">
        <f>A603+1</f>
        <v>25</v>
      </c>
      <c r="B609" s="41" t="s">
        <v>15</v>
      </c>
      <c r="C609" s="60" t="s">
        <v>219</v>
      </c>
      <c r="N609" s="6"/>
    </row>
    <row r="610" spans="1:17" x14ac:dyDescent="0.3">
      <c r="A610" s="42"/>
      <c r="B610" s="41" t="s">
        <v>17</v>
      </c>
      <c r="C610" s="62" t="s">
        <v>220</v>
      </c>
      <c r="N610" s="6"/>
    </row>
    <row r="611" spans="1:17" x14ac:dyDescent="0.3">
      <c r="A611" s="40"/>
      <c r="B611" s="43" t="s">
        <v>27</v>
      </c>
      <c r="C611" s="62" t="s">
        <v>44</v>
      </c>
      <c r="N611" s="6"/>
    </row>
    <row r="612" spans="1:17" x14ac:dyDescent="0.3">
      <c r="A612" s="40"/>
      <c r="B612" s="43" t="s">
        <v>168</v>
      </c>
      <c r="C612" s="67"/>
      <c r="D612" s="7" t="s">
        <v>361</v>
      </c>
      <c r="E612" s="7" t="s">
        <v>361</v>
      </c>
      <c r="F612" s="7">
        <v>203398</v>
      </c>
      <c r="G612" s="7" t="s">
        <v>361</v>
      </c>
      <c r="H612" s="7" t="s">
        <v>361</v>
      </c>
      <c r="I612" s="7" t="s">
        <v>361</v>
      </c>
      <c r="J612" s="7">
        <v>59927</v>
      </c>
      <c r="K612" s="7" t="s">
        <v>361</v>
      </c>
      <c r="L612" s="7" t="s">
        <v>361</v>
      </c>
      <c r="M612" s="7">
        <v>474858</v>
      </c>
      <c r="N612" s="38">
        <v>738183</v>
      </c>
      <c r="O612" s="47"/>
    </row>
    <row r="613" spans="1:17" x14ac:dyDescent="0.3">
      <c r="A613" s="40"/>
      <c r="B613" s="43" t="s">
        <v>31</v>
      </c>
      <c r="C613" s="67"/>
      <c r="D613" s="7" t="s">
        <v>361</v>
      </c>
      <c r="E613" s="7" t="s">
        <v>361</v>
      </c>
      <c r="F613" s="7">
        <v>598227</v>
      </c>
      <c r="G613" s="7" t="s">
        <v>361</v>
      </c>
      <c r="H613" s="7" t="s">
        <v>361</v>
      </c>
      <c r="I613" s="7" t="s">
        <v>361</v>
      </c>
      <c r="J613" s="7">
        <v>361540</v>
      </c>
      <c r="K613" s="7" t="s">
        <v>361</v>
      </c>
      <c r="L613" s="7" t="s">
        <v>361</v>
      </c>
      <c r="M613" s="7">
        <v>2545255</v>
      </c>
      <c r="N613" s="38">
        <v>3505022</v>
      </c>
      <c r="O613" s="47"/>
    </row>
    <row r="614" spans="1:17" x14ac:dyDescent="0.3">
      <c r="A614" s="40"/>
      <c r="B614" s="43"/>
      <c r="C614" s="62"/>
      <c r="N614" s="6"/>
      <c r="Q614" s="32"/>
    </row>
    <row r="615" spans="1:17" x14ac:dyDescent="0.3">
      <c r="A615" s="42">
        <f>A609+1</f>
        <v>26</v>
      </c>
      <c r="B615" s="41" t="s">
        <v>15</v>
      </c>
      <c r="C615" s="60" t="s">
        <v>221</v>
      </c>
      <c r="N615" s="6"/>
      <c r="Q615" s="32"/>
    </row>
    <row r="616" spans="1:17" x14ac:dyDescent="0.3">
      <c r="A616" s="42"/>
      <c r="B616" s="41" t="s">
        <v>17</v>
      </c>
      <c r="C616" s="59" t="s">
        <v>222</v>
      </c>
      <c r="N616" s="6"/>
    </row>
    <row r="617" spans="1:17" x14ac:dyDescent="0.3">
      <c r="A617" s="40"/>
      <c r="B617" s="43" t="s">
        <v>27</v>
      </c>
      <c r="C617" s="59" t="s">
        <v>44</v>
      </c>
      <c r="N617" s="6"/>
      <c r="Q617" s="32"/>
    </row>
    <row r="618" spans="1:17" x14ac:dyDescent="0.3">
      <c r="A618" s="40"/>
      <c r="B618" s="43" t="s">
        <v>168</v>
      </c>
      <c r="C618" s="66"/>
      <c r="D618" s="7">
        <v>6954077</v>
      </c>
      <c r="E618" s="7">
        <v>6954077</v>
      </c>
      <c r="F618" s="7">
        <v>5047406</v>
      </c>
      <c r="G618" s="7">
        <v>19657124</v>
      </c>
      <c r="H618" s="7" t="s">
        <v>361</v>
      </c>
      <c r="I618" s="7" t="s">
        <v>361</v>
      </c>
      <c r="J618" s="7">
        <v>7066368</v>
      </c>
      <c r="K618" s="7">
        <v>5047406</v>
      </c>
      <c r="L618" s="7">
        <v>20151421</v>
      </c>
      <c r="M618" s="7">
        <v>10385952</v>
      </c>
      <c r="N618" s="38">
        <v>81263831</v>
      </c>
      <c r="O618" s="47"/>
      <c r="Q618" s="32"/>
    </row>
    <row r="619" spans="1:17" x14ac:dyDescent="0.3">
      <c r="A619" s="40"/>
      <c r="B619" s="43" t="s">
        <v>31</v>
      </c>
      <c r="C619" s="66"/>
      <c r="D619" s="7">
        <v>207354</v>
      </c>
      <c r="E619" s="7">
        <v>207354</v>
      </c>
      <c r="F619" s="7">
        <v>316733</v>
      </c>
      <c r="G619" s="7">
        <v>3501344</v>
      </c>
      <c r="H619" s="7" t="s">
        <v>361</v>
      </c>
      <c r="I619" s="7" t="s">
        <v>361</v>
      </c>
      <c r="J619" s="7">
        <v>443426</v>
      </c>
      <c r="K619" s="7">
        <v>316733</v>
      </c>
      <c r="L619" s="7">
        <v>3456308</v>
      </c>
      <c r="M619" s="7">
        <v>7586</v>
      </c>
      <c r="N619" s="38">
        <v>8456838</v>
      </c>
      <c r="O619" s="47"/>
      <c r="Q619" s="32"/>
    </row>
    <row r="620" spans="1:17" x14ac:dyDescent="0.3">
      <c r="A620" s="40"/>
      <c r="B620" s="43"/>
      <c r="C620" s="59"/>
      <c r="N620" s="6"/>
      <c r="Q620" s="32"/>
    </row>
    <row r="621" spans="1:17" x14ac:dyDescent="0.3">
      <c r="A621" s="40"/>
      <c r="B621" s="43"/>
      <c r="C621" s="59"/>
      <c r="N621" s="6"/>
      <c r="Q621" s="32"/>
    </row>
    <row r="622" spans="1:17" x14ac:dyDescent="0.3">
      <c r="A622" s="42">
        <f>A615+1</f>
        <v>27</v>
      </c>
      <c r="B622" s="43" t="s">
        <v>15</v>
      </c>
      <c r="C622" s="60" t="s">
        <v>223</v>
      </c>
      <c r="D622" s="11"/>
      <c r="E622" s="11"/>
      <c r="F622" s="11"/>
      <c r="G622" s="11"/>
      <c r="H622" s="11"/>
      <c r="I622" s="11"/>
      <c r="J622" s="11"/>
      <c r="K622" s="11"/>
      <c r="L622" s="11"/>
      <c r="M622" s="11"/>
      <c r="N622" s="6"/>
    </row>
    <row r="623" spans="1:17" x14ac:dyDescent="0.3">
      <c r="A623" s="42"/>
      <c r="B623" s="41" t="s">
        <v>17</v>
      </c>
      <c r="C623" s="59" t="s">
        <v>224</v>
      </c>
      <c r="N623" s="6"/>
    </row>
    <row r="624" spans="1:17" x14ac:dyDescent="0.3">
      <c r="A624" s="40"/>
      <c r="B624" s="43" t="s">
        <v>27</v>
      </c>
      <c r="C624" s="59" t="s">
        <v>44</v>
      </c>
      <c r="D624" s="11"/>
      <c r="E624" s="11"/>
      <c r="F624" s="11"/>
      <c r="G624" s="11"/>
      <c r="H624" s="11"/>
      <c r="I624" s="11"/>
      <c r="J624" s="11"/>
      <c r="K624" s="11"/>
      <c r="L624" s="11"/>
      <c r="M624" s="11"/>
      <c r="N624" s="6"/>
    </row>
    <row r="625" spans="1:15" x14ac:dyDescent="0.3">
      <c r="A625" s="40"/>
      <c r="B625" s="43" t="s">
        <v>168</v>
      </c>
      <c r="C625" s="59"/>
      <c r="D625" s="7">
        <v>11044529</v>
      </c>
      <c r="E625" s="7">
        <v>10667881</v>
      </c>
      <c r="F625" s="7">
        <v>7257658</v>
      </c>
      <c r="G625" s="7">
        <v>19091733</v>
      </c>
      <c r="H625" s="7" t="s">
        <v>361</v>
      </c>
      <c r="I625" s="7" t="s">
        <v>361</v>
      </c>
      <c r="J625" s="7">
        <v>9638758</v>
      </c>
      <c r="K625" s="7">
        <v>11044529</v>
      </c>
      <c r="L625" s="7">
        <v>11335412</v>
      </c>
      <c r="M625" s="7">
        <v>0</v>
      </c>
      <c r="N625" s="38">
        <v>80080500</v>
      </c>
      <c r="O625" s="47"/>
    </row>
    <row r="626" spans="1:15" x14ac:dyDescent="0.3">
      <c r="A626" s="40"/>
      <c r="B626" s="43" t="s">
        <v>31</v>
      </c>
      <c r="C626" s="59"/>
      <c r="D626" s="7">
        <v>84557</v>
      </c>
      <c r="E626" s="7">
        <v>0</v>
      </c>
      <c r="F626" s="7">
        <v>182655</v>
      </c>
      <c r="G626" s="7">
        <v>534836</v>
      </c>
      <c r="H626" s="7" t="s">
        <v>361</v>
      </c>
      <c r="I626" s="7" t="s">
        <v>361</v>
      </c>
      <c r="J626" s="7">
        <v>0</v>
      </c>
      <c r="K626" s="7">
        <v>84557</v>
      </c>
      <c r="L626" s="7">
        <v>268853</v>
      </c>
      <c r="M626" s="7">
        <v>0</v>
      </c>
      <c r="N626" s="38">
        <v>1155458</v>
      </c>
      <c r="O626" s="47"/>
    </row>
    <row r="627" spans="1:15" x14ac:dyDescent="0.3">
      <c r="A627" s="40"/>
      <c r="B627" s="43"/>
      <c r="C627" s="59"/>
      <c r="D627" s="11"/>
      <c r="E627" s="11"/>
      <c r="F627" s="11"/>
      <c r="G627" s="11"/>
      <c r="H627" s="11"/>
      <c r="I627" s="11"/>
      <c r="J627" s="11"/>
      <c r="K627" s="11"/>
      <c r="L627" s="11"/>
      <c r="M627" s="11"/>
      <c r="N627" s="6"/>
    </row>
    <row r="628" spans="1:15" x14ac:dyDescent="0.3">
      <c r="A628" s="42">
        <f>A622+1</f>
        <v>28</v>
      </c>
      <c r="B628" s="41" t="s">
        <v>15</v>
      </c>
      <c r="C628" s="60" t="s">
        <v>225</v>
      </c>
      <c r="D628" s="11"/>
      <c r="E628" s="11"/>
      <c r="F628" s="11"/>
      <c r="G628" s="11"/>
      <c r="H628" s="11"/>
      <c r="I628" s="11"/>
      <c r="J628" s="11"/>
      <c r="K628" s="11"/>
      <c r="L628" s="11"/>
      <c r="M628" s="11"/>
      <c r="N628" s="6"/>
    </row>
    <row r="629" spans="1:15" x14ac:dyDescent="0.3">
      <c r="A629" s="42"/>
      <c r="B629" s="41" t="s">
        <v>17</v>
      </c>
      <c r="C629" s="59" t="s">
        <v>226</v>
      </c>
      <c r="N629" s="6"/>
    </row>
    <row r="630" spans="1:15" x14ac:dyDescent="0.3">
      <c r="A630" s="40"/>
      <c r="B630" s="43" t="s">
        <v>27</v>
      </c>
      <c r="C630" s="59" t="s">
        <v>44</v>
      </c>
      <c r="D630" s="11"/>
      <c r="E630" s="11"/>
      <c r="F630" s="11"/>
      <c r="G630" s="11"/>
      <c r="H630" s="11"/>
      <c r="I630" s="11"/>
      <c r="J630" s="11"/>
      <c r="K630" s="11"/>
      <c r="L630" s="11"/>
      <c r="M630" s="11"/>
      <c r="N630" s="6"/>
    </row>
    <row r="631" spans="1:15" x14ac:dyDescent="0.3">
      <c r="A631" s="40"/>
      <c r="B631" s="43" t="s">
        <v>168</v>
      </c>
      <c r="C631" s="59"/>
      <c r="D631" s="7" t="s">
        <v>361</v>
      </c>
      <c r="E631" s="7" t="s">
        <v>361</v>
      </c>
      <c r="F631" s="7">
        <v>8526914</v>
      </c>
      <c r="G631" s="7" t="s">
        <v>361</v>
      </c>
      <c r="H631" s="7" t="s">
        <v>361</v>
      </c>
      <c r="I631" s="7" t="s">
        <v>361</v>
      </c>
      <c r="J631" s="7" t="s">
        <v>361</v>
      </c>
      <c r="K631" s="7" t="s">
        <v>361</v>
      </c>
      <c r="L631" s="7" t="s">
        <v>361</v>
      </c>
      <c r="M631" s="7" t="s">
        <v>361</v>
      </c>
      <c r="N631" s="38">
        <v>8526914</v>
      </c>
      <c r="O631" s="47"/>
    </row>
    <row r="632" spans="1:15" x14ac:dyDescent="0.3">
      <c r="A632" s="40"/>
      <c r="B632" s="43" t="s">
        <v>31</v>
      </c>
      <c r="C632" s="59"/>
      <c r="D632" s="7" t="s">
        <v>361</v>
      </c>
      <c r="E632" s="7" t="s">
        <v>361</v>
      </c>
      <c r="F632" s="7">
        <v>14070024</v>
      </c>
      <c r="G632" s="7" t="s">
        <v>361</v>
      </c>
      <c r="H632" s="7" t="s">
        <v>361</v>
      </c>
      <c r="I632" s="7" t="s">
        <v>361</v>
      </c>
      <c r="J632" s="7" t="s">
        <v>361</v>
      </c>
      <c r="K632" s="7" t="s">
        <v>361</v>
      </c>
      <c r="L632" s="7" t="s">
        <v>361</v>
      </c>
      <c r="M632" s="7" t="s">
        <v>361</v>
      </c>
      <c r="N632" s="38">
        <v>14070024</v>
      </c>
      <c r="O632" s="47"/>
    </row>
    <row r="633" spans="1:15" x14ac:dyDescent="0.3">
      <c r="A633" s="40"/>
      <c r="B633" s="43"/>
      <c r="C633" s="59"/>
      <c r="D633" s="11"/>
      <c r="E633" s="11"/>
      <c r="F633" s="11"/>
      <c r="G633" s="11"/>
      <c r="H633" s="11"/>
      <c r="I633" s="11"/>
      <c r="J633" s="11"/>
      <c r="K633" s="11"/>
      <c r="L633" s="11"/>
      <c r="M633" s="11"/>
      <c r="N633" s="6"/>
    </row>
    <row r="634" spans="1:15" x14ac:dyDescent="0.3">
      <c r="A634" s="42">
        <f>A628+1</f>
        <v>29</v>
      </c>
      <c r="B634" s="41" t="s">
        <v>15</v>
      </c>
      <c r="C634" s="60" t="s">
        <v>227</v>
      </c>
      <c r="N634" s="6"/>
    </row>
    <row r="635" spans="1:15" x14ac:dyDescent="0.3">
      <c r="A635" s="42"/>
      <c r="B635" s="41" t="s">
        <v>17</v>
      </c>
      <c r="C635" s="59" t="s">
        <v>228</v>
      </c>
      <c r="N635" s="6"/>
    </row>
    <row r="636" spans="1:15" x14ac:dyDescent="0.3">
      <c r="A636" s="40"/>
      <c r="B636" s="43" t="s">
        <v>27</v>
      </c>
      <c r="C636" s="59" t="s">
        <v>44</v>
      </c>
      <c r="N636" s="6"/>
    </row>
    <row r="637" spans="1:15" x14ac:dyDescent="0.3">
      <c r="A637" s="40"/>
      <c r="B637" s="43" t="s">
        <v>168</v>
      </c>
      <c r="C637" s="66"/>
      <c r="D637" s="7" t="s">
        <v>361</v>
      </c>
      <c r="E637" s="7">
        <v>13162494</v>
      </c>
      <c r="F637" s="7" t="s">
        <v>361</v>
      </c>
      <c r="G637" s="7">
        <v>12297613</v>
      </c>
      <c r="H637" s="7" t="s">
        <v>361</v>
      </c>
      <c r="I637" s="7" t="s">
        <v>361</v>
      </c>
      <c r="J637" s="7" t="s">
        <v>361</v>
      </c>
      <c r="K637" s="7" t="s">
        <v>361</v>
      </c>
      <c r="L637" s="7" t="s">
        <v>361</v>
      </c>
      <c r="M637" s="7" t="s">
        <v>361</v>
      </c>
      <c r="N637" s="38">
        <v>25460107</v>
      </c>
      <c r="O637" s="47"/>
    </row>
    <row r="638" spans="1:15" x14ac:dyDescent="0.3">
      <c r="A638" s="40"/>
      <c r="B638" s="43" t="s">
        <v>31</v>
      </c>
      <c r="C638" s="66"/>
      <c r="D638" s="7" t="s">
        <v>361</v>
      </c>
      <c r="E638" s="7">
        <v>17388382</v>
      </c>
      <c r="F638" s="7" t="s">
        <v>361</v>
      </c>
      <c r="G638" s="7">
        <v>11604171</v>
      </c>
      <c r="H638" s="7" t="s">
        <v>361</v>
      </c>
      <c r="I638" s="7" t="s">
        <v>361</v>
      </c>
      <c r="J638" s="7" t="s">
        <v>361</v>
      </c>
      <c r="K638" s="7" t="s">
        <v>361</v>
      </c>
      <c r="L638" s="7" t="s">
        <v>361</v>
      </c>
      <c r="M638" s="7" t="s">
        <v>361</v>
      </c>
      <c r="N638" s="38">
        <v>28992553</v>
      </c>
      <c r="O638" s="47"/>
    </row>
    <row r="639" spans="1:15" x14ac:dyDescent="0.3">
      <c r="A639" s="40"/>
      <c r="B639" s="43"/>
      <c r="C639" s="59"/>
      <c r="N639" s="6"/>
    </row>
    <row r="640" spans="1:15" x14ac:dyDescent="0.3">
      <c r="A640" s="42">
        <f>A634+1</f>
        <v>30</v>
      </c>
      <c r="B640" s="41" t="s">
        <v>15</v>
      </c>
      <c r="C640" s="60" t="s">
        <v>229</v>
      </c>
      <c r="N640" s="6"/>
    </row>
    <row r="641" spans="1:15" x14ac:dyDescent="0.3">
      <c r="A641" s="42"/>
      <c r="B641" s="41" t="s">
        <v>17</v>
      </c>
      <c r="C641" s="59" t="s">
        <v>230</v>
      </c>
      <c r="N641" s="6"/>
    </row>
    <row r="642" spans="1:15" x14ac:dyDescent="0.3">
      <c r="A642" s="40"/>
      <c r="B642" s="43" t="s">
        <v>27</v>
      </c>
      <c r="C642" s="59" t="s">
        <v>44</v>
      </c>
      <c r="N642" s="6"/>
    </row>
    <row r="643" spans="1:15" x14ac:dyDescent="0.3">
      <c r="A643" s="40"/>
      <c r="B643" s="43" t="s">
        <v>168</v>
      </c>
      <c r="C643" s="66"/>
      <c r="D643" s="7">
        <v>19532080</v>
      </c>
      <c r="E643" s="7">
        <v>21840616</v>
      </c>
      <c r="F643" s="7">
        <v>12155489</v>
      </c>
      <c r="G643" s="7">
        <v>30470201</v>
      </c>
      <c r="H643" s="7" t="s">
        <v>361</v>
      </c>
      <c r="I643" s="7" t="s">
        <v>361</v>
      </c>
      <c r="J643" s="7">
        <v>10116334</v>
      </c>
      <c r="K643" s="7">
        <v>16632100</v>
      </c>
      <c r="L643" s="7" t="s">
        <v>361</v>
      </c>
      <c r="M643" s="7">
        <v>20669856</v>
      </c>
      <c r="N643" s="38">
        <v>131416676</v>
      </c>
      <c r="O643" s="47"/>
    </row>
    <row r="644" spans="1:15" x14ac:dyDescent="0.3">
      <c r="A644" s="40"/>
      <c r="B644" s="43" t="s">
        <v>31</v>
      </c>
      <c r="C644" s="66"/>
      <c r="D644" s="7">
        <v>0</v>
      </c>
      <c r="E644" s="7">
        <v>33958</v>
      </c>
      <c r="F644" s="7">
        <v>25778404</v>
      </c>
      <c r="G644" s="7">
        <v>13922122</v>
      </c>
      <c r="H644" s="7" t="s">
        <v>361</v>
      </c>
      <c r="I644" s="7" t="s">
        <v>361</v>
      </c>
      <c r="J644" s="7">
        <v>1987497</v>
      </c>
      <c r="K644" s="7">
        <v>3240070</v>
      </c>
      <c r="L644" s="7" t="s">
        <v>361</v>
      </c>
      <c r="M644" s="7">
        <v>8344113</v>
      </c>
      <c r="N644" s="38">
        <v>53306164</v>
      </c>
      <c r="O644" s="47"/>
    </row>
    <row r="645" spans="1:15" ht="14.5" x14ac:dyDescent="0.35">
      <c r="A645" s="43"/>
      <c r="B645" s="43"/>
      <c r="C645" s="63"/>
      <c r="N645" s="6"/>
    </row>
    <row r="646" spans="1:15" x14ac:dyDescent="0.3">
      <c r="A646" s="42">
        <f>A640+1</f>
        <v>31</v>
      </c>
      <c r="B646" s="41" t="s">
        <v>15</v>
      </c>
      <c r="C646" s="60" t="s">
        <v>231</v>
      </c>
      <c r="N646" s="6"/>
    </row>
    <row r="647" spans="1:15" x14ac:dyDescent="0.3">
      <c r="A647" s="42"/>
      <c r="B647" s="41" t="s">
        <v>17</v>
      </c>
      <c r="C647" s="59" t="s">
        <v>232</v>
      </c>
      <c r="N647" s="6"/>
    </row>
    <row r="648" spans="1:15" x14ac:dyDescent="0.3">
      <c r="A648" s="40"/>
      <c r="B648" s="43" t="s">
        <v>27</v>
      </c>
      <c r="C648" s="59" t="s">
        <v>44</v>
      </c>
      <c r="N648" s="6"/>
    </row>
    <row r="649" spans="1:15" x14ac:dyDescent="0.3">
      <c r="A649" s="40"/>
      <c r="B649" s="43" t="s">
        <v>168</v>
      </c>
      <c r="C649" s="66"/>
      <c r="D649" s="7">
        <v>21345593</v>
      </c>
      <c r="E649" s="7">
        <v>23458385</v>
      </c>
      <c r="F649" s="7">
        <v>16440034</v>
      </c>
      <c r="G649" s="7">
        <v>32673001</v>
      </c>
      <c r="H649" s="7" t="s">
        <v>361</v>
      </c>
      <c r="I649" s="7" t="s">
        <v>361</v>
      </c>
      <c r="J649" s="7">
        <v>21916702</v>
      </c>
      <c r="K649" s="7">
        <v>18768566</v>
      </c>
      <c r="L649" s="7">
        <v>25029511</v>
      </c>
      <c r="M649" s="7">
        <v>25171554</v>
      </c>
      <c r="N649" s="38">
        <v>184803346</v>
      </c>
      <c r="O649" s="47"/>
    </row>
    <row r="650" spans="1:15" x14ac:dyDescent="0.3">
      <c r="A650" s="40"/>
      <c r="B650" s="43" t="s">
        <v>31</v>
      </c>
      <c r="C650" s="66"/>
      <c r="D650" s="7">
        <v>0</v>
      </c>
      <c r="E650" s="7">
        <v>0</v>
      </c>
      <c r="F650" s="7">
        <v>16788395</v>
      </c>
      <c r="G650" s="7">
        <v>3373312</v>
      </c>
      <c r="H650" s="7" t="s">
        <v>361</v>
      </c>
      <c r="I650" s="7" t="s">
        <v>361</v>
      </c>
      <c r="J650" s="7">
        <v>2438375</v>
      </c>
      <c r="K650" s="7">
        <v>4584061</v>
      </c>
      <c r="L650" s="7">
        <v>104165</v>
      </c>
      <c r="M650" s="7">
        <v>7402614</v>
      </c>
      <c r="N650" s="38">
        <v>34690922</v>
      </c>
      <c r="O650" s="47"/>
    </row>
    <row r="651" spans="1:15" x14ac:dyDescent="0.3">
      <c r="A651" s="40"/>
      <c r="B651" s="43"/>
      <c r="C651" s="59"/>
      <c r="N651" s="6"/>
    </row>
    <row r="652" spans="1:15" x14ac:dyDescent="0.3">
      <c r="A652" s="42">
        <f>A646+1</f>
        <v>32</v>
      </c>
      <c r="B652" s="41" t="s">
        <v>15</v>
      </c>
      <c r="C652" s="60" t="s">
        <v>233</v>
      </c>
      <c r="N652" s="6"/>
    </row>
    <row r="653" spans="1:15" x14ac:dyDescent="0.3">
      <c r="A653" s="42"/>
      <c r="B653" s="41" t="s">
        <v>17</v>
      </c>
      <c r="C653" s="59" t="s">
        <v>234</v>
      </c>
      <c r="N653" s="6"/>
    </row>
    <row r="654" spans="1:15" x14ac:dyDescent="0.3">
      <c r="A654" s="40"/>
      <c r="B654" s="43" t="s">
        <v>27</v>
      </c>
      <c r="C654" s="59" t="s">
        <v>44</v>
      </c>
      <c r="N654" s="6"/>
    </row>
    <row r="655" spans="1:15" x14ac:dyDescent="0.3">
      <c r="A655" s="40"/>
      <c r="B655" s="43" t="s">
        <v>168</v>
      </c>
      <c r="C655" s="66"/>
      <c r="D655" s="7">
        <v>5463045</v>
      </c>
      <c r="E655" s="7">
        <v>6113408</v>
      </c>
      <c r="F655" s="7">
        <v>4162320</v>
      </c>
      <c r="G655" s="7">
        <v>11706525</v>
      </c>
      <c r="H655" s="7" t="s">
        <v>361</v>
      </c>
      <c r="I655" s="7" t="s">
        <v>361</v>
      </c>
      <c r="J655" s="7">
        <v>5463045</v>
      </c>
      <c r="K655" s="7">
        <v>3902175</v>
      </c>
      <c r="L655" s="7">
        <v>6893842</v>
      </c>
      <c r="M655" s="7">
        <v>6893842</v>
      </c>
      <c r="N655" s="38">
        <v>50598202</v>
      </c>
      <c r="O655" s="47"/>
    </row>
    <row r="656" spans="1:15" x14ac:dyDescent="0.3">
      <c r="A656" s="40"/>
      <c r="B656" s="43" t="s">
        <v>31</v>
      </c>
      <c r="C656" s="66"/>
      <c r="D656" s="7">
        <v>1250166</v>
      </c>
      <c r="E656" s="7">
        <v>1399477</v>
      </c>
      <c r="F656" s="7">
        <v>952809</v>
      </c>
      <c r="G656" s="7">
        <v>2679167</v>
      </c>
      <c r="H656" s="7" t="s">
        <v>361</v>
      </c>
      <c r="I656" s="7" t="s">
        <v>361</v>
      </c>
      <c r="J656" s="7">
        <v>1250166</v>
      </c>
      <c r="K656" s="7">
        <v>892915</v>
      </c>
      <c r="L656" s="7">
        <v>1577891</v>
      </c>
      <c r="M656" s="7">
        <v>1577891</v>
      </c>
      <c r="N656" s="38">
        <v>11580482</v>
      </c>
      <c r="O656" s="47"/>
    </row>
    <row r="657" spans="1:15" x14ac:dyDescent="0.3">
      <c r="A657" s="40"/>
      <c r="B657" s="43"/>
      <c r="C657" s="59"/>
      <c r="N657" s="6"/>
    </row>
    <row r="658" spans="1:15" x14ac:dyDescent="0.3">
      <c r="A658" s="42">
        <f>A652+1</f>
        <v>33</v>
      </c>
      <c r="B658" s="41" t="s">
        <v>15</v>
      </c>
      <c r="C658" s="60" t="s">
        <v>235</v>
      </c>
      <c r="N658" s="6"/>
    </row>
    <row r="659" spans="1:15" x14ac:dyDescent="0.3">
      <c r="A659" s="42"/>
      <c r="B659" s="41" t="s">
        <v>17</v>
      </c>
      <c r="C659" s="59" t="s">
        <v>71</v>
      </c>
      <c r="N659" s="6"/>
    </row>
    <row r="660" spans="1:15" x14ac:dyDescent="0.3">
      <c r="A660" s="40"/>
      <c r="B660" s="43" t="s">
        <v>27</v>
      </c>
      <c r="C660" s="59" t="s">
        <v>44</v>
      </c>
      <c r="N660" s="6"/>
    </row>
    <row r="661" spans="1:15" x14ac:dyDescent="0.3">
      <c r="A661" s="40"/>
      <c r="B661" s="43" t="s">
        <v>168</v>
      </c>
      <c r="C661" s="10"/>
      <c r="D661" s="7" t="s">
        <v>361</v>
      </c>
      <c r="E661" s="7" t="s">
        <v>361</v>
      </c>
      <c r="F661" s="7" t="s">
        <v>361</v>
      </c>
      <c r="G661" s="7" t="s">
        <v>361</v>
      </c>
      <c r="H661" s="7" t="s">
        <v>361</v>
      </c>
      <c r="I661" s="7" t="s">
        <v>361</v>
      </c>
      <c r="J661" s="7" t="s">
        <v>361</v>
      </c>
      <c r="K661" s="7" t="s">
        <v>361</v>
      </c>
      <c r="L661" s="7" t="s">
        <v>361</v>
      </c>
      <c r="M661" s="7">
        <v>1268405</v>
      </c>
      <c r="N661" s="4">
        <v>1268405</v>
      </c>
      <c r="O661" s="47"/>
    </row>
    <row r="662" spans="1:15" x14ac:dyDescent="0.3">
      <c r="A662" s="40"/>
      <c r="B662" s="43" t="s">
        <v>31</v>
      </c>
      <c r="C662" s="10"/>
      <c r="D662" s="7" t="s">
        <v>361</v>
      </c>
      <c r="E662" s="7" t="s">
        <v>361</v>
      </c>
      <c r="F662" s="7" t="s">
        <v>361</v>
      </c>
      <c r="G662" s="7">
        <v>22599934</v>
      </c>
      <c r="H662" s="7" t="s">
        <v>361</v>
      </c>
      <c r="I662" s="7" t="s">
        <v>361</v>
      </c>
      <c r="J662" s="7" t="s">
        <v>361</v>
      </c>
      <c r="K662" s="7" t="s">
        <v>361</v>
      </c>
      <c r="L662" s="7" t="s">
        <v>361</v>
      </c>
      <c r="M662" s="7">
        <v>32191374</v>
      </c>
      <c r="N662" s="4">
        <v>54791308</v>
      </c>
      <c r="O662" s="47"/>
    </row>
    <row r="663" spans="1:15" x14ac:dyDescent="0.3">
      <c r="A663" s="40"/>
      <c r="B663" s="43"/>
      <c r="C663" s="10"/>
      <c r="D663" s="9"/>
      <c r="E663" s="9"/>
      <c r="F663" s="9"/>
      <c r="G663" s="9"/>
      <c r="H663" s="9"/>
      <c r="I663" s="9"/>
      <c r="J663" s="9"/>
      <c r="K663" s="9"/>
      <c r="L663" s="9"/>
      <c r="M663" s="9"/>
    </row>
    <row r="664" spans="1:15" x14ac:dyDescent="0.3">
      <c r="A664" s="42">
        <f>A658+1</f>
        <v>34</v>
      </c>
      <c r="B664" s="41" t="s">
        <v>15</v>
      </c>
      <c r="C664" s="60" t="s">
        <v>236</v>
      </c>
      <c r="D664" s="9"/>
      <c r="E664" s="9"/>
      <c r="F664" s="9"/>
      <c r="G664" s="9"/>
      <c r="H664" s="9"/>
      <c r="I664" s="9"/>
      <c r="J664" s="9"/>
      <c r="K664" s="9"/>
      <c r="L664" s="9"/>
      <c r="M664" s="9"/>
    </row>
    <row r="665" spans="1:15" x14ac:dyDescent="0.3">
      <c r="A665" s="42"/>
      <c r="B665" s="41" t="s">
        <v>17</v>
      </c>
      <c r="C665" s="62" t="s">
        <v>220</v>
      </c>
      <c r="N665" s="6"/>
    </row>
    <row r="666" spans="1:15" x14ac:dyDescent="0.3">
      <c r="A666" s="40"/>
      <c r="B666" s="43" t="s">
        <v>27</v>
      </c>
      <c r="C666" s="59" t="s">
        <v>44</v>
      </c>
      <c r="D666" s="9"/>
      <c r="E666" s="9"/>
      <c r="F666" s="9"/>
      <c r="G666" s="9"/>
      <c r="H666" s="9"/>
      <c r="I666" s="9"/>
      <c r="J666" s="9"/>
      <c r="K666" s="9"/>
      <c r="L666" s="9"/>
      <c r="M666" s="9"/>
    </row>
    <row r="667" spans="1:15" x14ac:dyDescent="0.3">
      <c r="A667" s="40"/>
      <c r="B667" s="43" t="s">
        <v>168</v>
      </c>
      <c r="C667" s="10"/>
      <c r="D667" s="7" t="s">
        <v>361</v>
      </c>
      <c r="E667" s="7" t="s">
        <v>361</v>
      </c>
      <c r="F667" s="7" t="s">
        <v>361</v>
      </c>
      <c r="G667" s="7" t="s">
        <v>361</v>
      </c>
      <c r="H667" s="7" t="s">
        <v>361</v>
      </c>
      <c r="I667" s="7" t="s">
        <v>361</v>
      </c>
      <c r="J667" s="7" t="s">
        <v>361</v>
      </c>
      <c r="K667" s="7" t="s">
        <v>361</v>
      </c>
      <c r="L667" s="7" t="s">
        <v>361</v>
      </c>
      <c r="M667" s="7">
        <v>729193</v>
      </c>
      <c r="N667" s="38">
        <v>729193</v>
      </c>
      <c r="O667" s="47"/>
    </row>
    <row r="668" spans="1:15" x14ac:dyDescent="0.3">
      <c r="A668" s="40"/>
      <c r="B668" s="43" t="s">
        <v>31</v>
      </c>
      <c r="C668" s="10"/>
      <c r="D668" s="7" t="s">
        <v>361</v>
      </c>
      <c r="E668" s="7" t="s">
        <v>361</v>
      </c>
      <c r="F668" s="7" t="s">
        <v>361</v>
      </c>
      <c r="G668" s="7" t="s">
        <v>361</v>
      </c>
      <c r="H668" s="7" t="s">
        <v>361</v>
      </c>
      <c r="I668" s="7" t="s">
        <v>361</v>
      </c>
      <c r="J668" s="7" t="s">
        <v>361</v>
      </c>
      <c r="K668" s="7" t="s">
        <v>361</v>
      </c>
      <c r="L668" s="7" t="s">
        <v>361</v>
      </c>
      <c r="M668" s="7">
        <v>0</v>
      </c>
      <c r="N668" s="38">
        <v>0</v>
      </c>
      <c r="O668" s="47"/>
    </row>
    <row r="669" spans="1:15" x14ac:dyDescent="0.3">
      <c r="A669" s="40"/>
      <c r="B669" s="43"/>
      <c r="C669" s="10"/>
      <c r="D669" s="7"/>
      <c r="E669" s="7"/>
      <c r="F669" s="7"/>
      <c r="G669" s="7"/>
      <c r="H669" s="7"/>
      <c r="I669" s="7"/>
      <c r="J669" s="7"/>
      <c r="K669" s="7"/>
      <c r="L669" s="7"/>
      <c r="M669" s="7"/>
    </row>
    <row r="670" spans="1:15" ht="35.25" customHeight="1" x14ac:dyDescent="0.3">
      <c r="A670" s="42">
        <f>A664+1</f>
        <v>35</v>
      </c>
      <c r="B670" s="41" t="s">
        <v>15</v>
      </c>
      <c r="C670" s="60" t="s">
        <v>237</v>
      </c>
      <c r="D670" s="9"/>
      <c r="E670" s="9"/>
      <c r="F670" s="9"/>
      <c r="G670" s="9"/>
      <c r="H670" s="9"/>
      <c r="I670" s="9"/>
      <c r="J670" s="9"/>
      <c r="K670" s="9"/>
      <c r="L670" s="9"/>
      <c r="M670" s="9"/>
    </row>
    <row r="671" spans="1:15" x14ac:dyDescent="0.3">
      <c r="A671" s="42"/>
      <c r="B671" s="41" t="s">
        <v>17</v>
      </c>
      <c r="C671" s="69"/>
      <c r="E671" s="3" t="s">
        <v>35</v>
      </c>
      <c r="N671" s="6"/>
    </row>
    <row r="672" spans="1:15" x14ac:dyDescent="0.3">
      <c r="A672" s="40"/>
      <c r="B672" s="43" t="s">
        <v>27</v>
      </c>
      <c r="C672" s="59" t="s">
        <v>44</v>
      </c>
      <c r="D672" s="9"/>
      <c r="E672" s="9"/>
      <c r="F672" s="9"/>
      <c r="G672" s="9"/>
      <c r="H672" s="9"/>
      <c r="I672" s="9"/>
      <c r="J672" s="9"/>
      <c r="K672" s="9"/>
      <c r="L672" s="9"/>
      <c r="M672" s="9"/>
    </row>
    <row r="673" spans="1:18" x14ac:dyDescent="0.3">
      <c r="A673" s="40"/>
      <c r="B673" s="43" t="s">
        <v>168</v>
      </c>
      <c r="C673" s="10"/>
      <c r="D673" s="7">
        <v>4119482</v>
      </c>
      <c r="E673" s="7">
        <v>4604127</v>
      </c>
      <c r="F673" s="7">
        <v>3150192</v>
      </c>
      <c r="G673" s="7">
        <v>8723610</v>
      </c>
      <c r="H673" s="7" t="s">
        <v>361</v>
      </c>
      <c r="I673" s="7" t="s">
        <v>361</v>
      </c>
      <c r="J673" s="7">
        <v>4119482</v>
      </c>
      <c r="K673" s="7">
        <v>2907870</v>
      </c>
      <c r="L673" s="7">
        <v>5088772</v>
      </c>
      <c r="M673" s="7">
        <v>5088772</v>
      </c>
      <c r="N673" s="38">
        <v>37802307</v>
      </c>
      <c r="O673" s="47"/>
    </row>
    <row r="674" spans="1:18" x14ac:dyDescent="0.3">
      <c r="A674" s="40"/>
      <c r="B674" s="43" t="s">
        <v>31</v>
      </c>
      <c r="C674" s="10"/>
      <c r="D674" s="7">
        <v>0</v>
      </c>
      <c r="E674" s="7">
        <v>0</v>
      </c>
      <c r="F674" s="7">
        <v>0</v>
      </c>
      <c r="G674" s="7">
        <v>0</v>
      </c>
      <c r="H674" s="7" t="s">
        <v>361</v>
      </c>
      <c r="I674" s="7" t="s">
        <v>361</v>
      </c>
      <c r="J674" s="7">
        <v>0</v>
      </c>
      <c r="K674" s="7">
        <v>0</v>
      </c>
      <c r="L674" s="7">
        <v>0</v>
      </c>
      <c r="M674" s="7">
        <v>0</v>
      </c>
      <c r="N674" s="38">
        <v>0</v>
      </c>
      <c r="O674" s="47"/>
    </row>
    <row r="675" spans="1:18" x14ac:dyDescent="0.3">
      <c r="A675" s="40"/>
      <c r="B675" s="43"/>
      <c r="C675" s="10"/>
      <c r="D675" s="7"/>
      <c r="E675" s="7"/>
      <c r="F675" s="7"/>
      <c r="G675" s="7"/>
      <c r="H675" s="7"/>
      <c r="I675" s="7"/>
      <c r="J675" s="7"/>
      <c r="K675" s="7"/>
      <c r="L675" s="7"/>
      <c r="M675" s="7"/>
    </row>
    <row r="676" spans="1:18" x14ac:dyDescent="0.3">
      <c r="A676" s="42">
        <f>A670+1</f>
        <v>36</v>
      </c>
      <c r="B676" s="41" t="s">
        <v>15</v>
      </c>
      <c r="C676" s="60" t="s">
        <v>238</v>
      </c>
      <c r="D676" s="7"/>
      <c r="E676" s="7"/>
      <c r="F676" s="7"/>
      <c r="G676" s="7"/>
      <c r="H676" s="7"/>
      <c r="I676" s="7"/>
      <c r="J676" s="7"/>
      <c r="K676" s="7"/>
      <c r="L676" s="7"/>
      <c r="M676" s="7"/>
    </row>
    <row r="677" spans="1:18" x14ac:dyDescent="0.3">
      <c r="A677" s="42"/>
      <c r="B677" s="41" t="s">
        <v>17</v>
      </c>
      <c r="C677" s="10" t="s">
        <v>239</v>
      </c>
      <c r="D677" s="7"/>
      <c r="E677" s="7"/>
      <c r="F677" s="7"/>
      <c r="G677" s="7"/>
      <c r="H677" s="7"/>
      <c r="I677" s="7"/>
      <c r="J677" s="7"/>
      <c r="K677" s="7"/>
      <c r="L677" s="7"/>
      <c r="M677" s="7"/>
      <c r="R677" s="43"/>
    </row>
    <row r="678" spans="1:18" x14ac:dyDescent="0.3">
      <c r="A678" s="40"/>
      <c r="B678" s="43" t="s">
        <v>27</v>
      </c>
      <c r="C678" s="59" t="s">
        <v>44</v>
      </c>
      <c r="D678" s="7"/>
      <c r="E678" s="7"/>
      <c r="F678" s="7"/>
      <c r="G678" s="7"/>
      <c r="H678" s="7"/>
      <c r="I678" s="7"/>
      <c r="J678" s="7"/>
      <c r="K678" s="7"/>
      <c r="L678" s="7"/>
      <c r="M678" s="7"/>
      <c r="R678" s="43"/>
    </row>
    <row r="679" spans="1:18" x14ac:dyDescent="0.3">
      <c r="A679" s="40"/>
      <c r="B679" s="43" t="s">
        <v>168</v>
      </c>
      <c r="C679" s="10"/>
      <c r="D679" s="7" t="s">
        <v>361</v>
      </c>
      <c r="E679" s="7">
        <v>1759874</v>
      </c>
      <c r="F679" s="7" t="s">
        <v>361</v>
      </c>
      <c r="G679" s="7">
        <v>5237403</v>
      </c>
      <c r="H679" s="7" t="s">
        <v>361</v>
      </c>
      <c r="I679" s="7" t="s">
        <v>361</v>
      </c>
      <c r="J679" s="7" t="s">
        <v>361</v>
      </c>
      <c r="K679" s="7" t="s">
        <v>361</v>
      </c>
      <c r="L679" s="7">
        <v>6666820</v>
      </c>
      <c r="M679" s="7" t="s">
        <v>361</v>
      </c>
      <c r="N679" s="38">
        <v>13664097</v>
      </c>
      <c r="O679" s="47"/>
      <c r="R679" s="43"/>
    </row>
    <row r="680" spans="1:18" x14ac:dyDescent="0.3">
      <c r="A680" s="40"/>
      <c r="B680" s="43" t="s">
        <v>31</v>
      </c>
      <c r="C680" s="10"/>
      <c r="D680" s="7" t="s">
        <v>361</v>
      </c>
      <c r="E680" s="7">
        <v>4295036</v>
      </c>
      <c r="F680" s="7" t="s">
        <v>361</v>
      </c>
      <c r="G680" s="7">
        <v>15107115</v>
      </c>
      <c r="H680" s="7" t="s">
        <v>361</v>
      </c>
      <c r="I680" s="7" t="s">
        <v>361</v>
      </c>
      <c r="J680" s="7" t="s">
        <v>361</v>
      </c>
      <c r="K680" s="7" t="s">
        <v>361</v>
      </c>
      <c r="L680" s="7">
        <v>15778213</v>
      </c>
      <c r="M680" s="7" t="s">
        <v>361</v>
      </c>
      <c r="N680" s="38">
        <v>35180364</v>
      </c>
      <c r="O680" s="47"/>
      <c r="R680" s="43"/>
    </row>
    <row r="681" spans="1:18" x14ac:dyDescent="0.3">
      <c r="A681" s="40"/>
      <c r="B681" s="43"/>
      <c r="C681" s="10"/>
      <c r="D681" s="7"/>
      <c r="E681" s="7"/>
      <c r="F681" s="7"/>
      <c r="G681" s="7"/>
      <c r="H681" s="7"/>
      <c r="I681" s="7"/>
      <c r="J681" s="7"/>
      <c r="K681" s="7"/>
      <c r="L681" s="7"/>
      <c r="M681" s="7"/>
      <c r="R681" s="43"/>
    </row>
    <row r="682" spans="1:18" x14ac:dyDescent="0.3">
      <c r="A682" s="40"/>
      <c r="B682" s="43"/>
      <c r="C682" s="10"/>
      <c r="D682" s="7"/>
      <c r="E682" s="7"/>
      <c r="F682" s="7"/>
      <c r="G682" s="7"/>
      <c r="H682" s="7"/>
      <c r="I682" s="7"/>
      <c r="J682" s="7"/>
      <c r="K682" s="7"/>
      <c r="L682" s="7"/>
      <c r="M682" s="7"/>
      <c r="R682" s="43"/>
    </row>
    <row r="683" spans="1:18" x14ac:dyDescent="0.3">
      <c r="A683" s="40"/>
      <c r="B683" s="43"/>
      <c r="C683" s="10"/>
      <c r="D683" s="7"/>
      <c r="E683" s="7"/>
      <c r="F683" s="7"/>
      <c r="G683" s="7"/>
      <c r="H683" s="7"/>
      <c r="I683" s="7"/>
      <c r="J683" s="7"/>
      <c r="K683" s="7"/>
      <c r="L683" s="7"/>
      <c r="M683" s="7"/>
      <c r="R683" s="43"/>
    </row>
    <row r="684" spans="1:18" x14ac:dyDescent="0.3">
      <c r="A684" s="40"/>
      <c r="B684" s="5" t="s">
        <v>240</v>
      </c>
      <c r="C684" s="59"/>
      <c r="D684" s="9"/>
      <c r="E684" s="9"/>
      <c r="F684" s="7"/>
      <c r="G684" s="9"/>
      <c r="H684" s="7"/>
      <c r="I684" s="7"/>
      <c r="J684" s="9"/>
      <c r="K684" s="9"/>
      <c r="L684" s="9"/>
      <c r="M684" s="9"/>
      <c r="P684" s="29"/>
      <c r="Q684" s="29" t="s">
        <v>242</v>
      </c>
      <c r="R684" s="29"/>
    </row>
    <row r="685" spans="1:18" x14ac:dyDescent="0.3">
      <c r="A685" s="42">
        <v>1</v>
      </c>
      <c r="B685" s="41" t="s">
        <v>15</v>
      </c>
      <c r="C685" s="60" t="s">
        <v>241</v>
      </c>
      <c r="D685" s="9"/>
      <c r="E685" s="9"/>
      <c r="F685" s="9"/>
      <c r="G685" s="9"/>
      <c r="H685" s="9"/>
      <c r="I685" s="9"/>
      <c r="J685" s="9"/>
      <c r="K685" s="9"/>
      <c r="L685" s="9"/>
      <c r="M685" s="9"/>
      <c r="P685" s="29" t="s">
        <v>168</v>
      </c>
      <c r="Q685" s="30">
        <f>SUM(N688,N694,N700,N706,N712,N718,N724,N730,N736,N742,N748,N754,N760,N766,N773,N780,N787,N793)</f>
        <v>280940423</v>
      </c>
      <c r="R685" s="29" t="b">
        <f>Q685=GETPIVOTDATA("Sum of Adjusted value",'Pivot Table'!$A$17,"Portfolio","Brunel - International Property")</f>
        <v>1</v>
      </c>
    </row>
    <row r="686" spans="1:18" x14ac:dyDescent="0.3">
      <c r="A686" s="42"/>
      <c r="B686" s="41" t="s">
        <v>17</v>
      </c>
      <c r="C686" s="59" t="s">
        <v>243</v>
      </c>
      <c r="N686" s="6"/>
      <c r="P686" s="29" t="s">
        <v>169</v>
      </c>
      <c r="Q686" s="30">
        <f>SUM(N689,N695,N701,N707,N713,N719,N725,N731,N737,N743,N749,N755,N761,N767,N774,N781,N788,N794)</f>
        <v>119834242</v>
      </c>
      <c r="R686" s="29" t="b">
        <f>Q686=GETPIVOTDATA("Sum of Distributions",'Pivot Table'!$A$17,"Portfolio","Brunel - International Property")</f>
        <v>1</v>
      </c>
    </row>
    <row r="687" spans="1:18" x14ac:dyDescent="0.3">
      <c r="A687" s="40"/>
      <c r="B687" s="43" t="s">
        <v>27</v>
      </c>
      <c r="C687" s="59" t="s">
        <v>93</v>
      </c>
      <c r="N687" s="6"/>
      <c r="R687" s="43"/>
    </row>
    <row r="688" spans="1:18" x14ac:dyDescent="0.3">
      <c r="A688" s="42"/>
      <c r="B688" s="43" t="s">
        <v>244</v>
      </c>
      <c r="C688" s="66"/>
      <c r="D688" s="7" t="s">
        <v>361</v>
      </c>
      <c r="E688" s="7" t="s">
        <v>361</v>
      </c>
      <c r="F688" s="7" t="s">
        <v>361</v>
      </c>
      <c r="G688" s="7">
        <v>541694</v>
      </c>
      <c r="H688" s="7" t="s">
        <v>361</v>
      </c>
      <c r="I688" s="7" t="s">
        <v>361</v>
      </c>
      <c r="J688" s="7" t="s">
        <v>361</v>
      </c>
      <c r="K688" s="7" t="s">
        <v>361</v>
      </c>
      <c r="L688" s="7" t="s">
        <v>361</v>
      </c>
      <c r="M688" s="7" t="s">
        <v>361</v>
      </c>
      <c r="N688" s="38">
        <v>541694</v>
      </c>
      <c r="O688" s="47"/>
      <c r="R688" s="43"/>
    </row>
    <row r="689" spans="1:18" x14ac:dyDescent="0.3">
      <c r="A689" s="40"/>
      <c r="B689" s="43" t="s">
        <v>31</v>
      </c>
      <c r="C689" s="66"/>
      <c r="D689" s="7" t="s">
        <v>361</v>
      </c>
      <c r="E689" s="7" t="s">
        <v>361</v>
      </c>
      <c r="F689" s="7" t="s">
        <v>361</v>
      </c>
      <c r="G689" s="7">
        <v>14318491</v>
      </c>
      <c r="H689" s="7" t="s">
        <v>361</v>
      </c>
      <c r="I689" s="7" t="s">
        <v>361</v>
      </c>
      <c r="J689" s="7" t="s">
        <v>361</v>
      </c>
      <c r="K689" s="7" t="s">
        <v>361</v>
      </c>
      <c r="L689" s="7" t="s">
        <v>361</v>
      </c>
      <c r="M689" s="7" t="s">
        <v>361</v>
      </c>
      <c r="N689" s="38">
        <v>14318491</v>
      </c>
      <c r="O689" s="47"/>
      <c r="R689" s="43"/>
    </row>
    <row r="690" spans="1:18" x14ac:dyDescent="0.3">
      <c r="A690" s="40"/>
      <c r="B690" s="43"/>
      <c r="C690" s="59"/>
      <c r="N690" s="6"/>
      <c r="R690" s="44"/>
    </row>
    <row r="691" spans="1:18" x14ac:dyDescent="0.3">
      <c r="A691" s="42">
        <f>A685+1</f>
        <v>2</v>
      </c>
      <c r="B691" s="41" t="s">
        <v>15</v>
      </c>
      <c r="C691" s="60" t="s">
        <v>245</v>
      </c>
      <c r="N691" s="6"/>
      <c r="R691" s="43"/>
    </row>
    <row r="692" spans="1:18" x14ac:dyDescent="0.3">
      <c r="A692" s="42"/>
      <c r="B692" s="41" t="s">
        <v>17</v>
      </c>
      <c r="C692" s="59" t="s">
        <v>246</v>
      </c>
      <c r="N692" s="6"/>
      <c r="R692" s="43"/>
    </row>
    <row r="693" spans="1:18" x14ac:dyDescent="0.3">
      <c r="A693" s="40"/>
      <c r="B693" s="43" t="s">
        <v>27</v>
      </c>
      <c r="C693" s="59" t="s">
        <v>49</v>
      </c>
      <c r="N693" s="6"/>
    </row>
    <row r="694" spans="1:18" x14ac:dyDescent="0.3">
      <c r="A694" s="40"/>
      <c r="B694" s="43" t="s">
        <v>244</v>
      </c>
      <c r="C694" s="66"/>
      <c r="D694" s="7" t="s">
        <v>361</v>
      </c>
      <c r="E694" s="7" t="s">
        <v>361</v>
      </c>
      <c r="F694" s="7" t="s">
        <v>361</v>
      </c>
      <c r="G694" s="7" t="s">
        <v>361</v>
      </c>
      <c r="H694" s="7" t="s">
        <v>361</v>
      </c>
      <c r="I694" s="7" t="s">
        <v>361</v>
      </c>
      <c r="J694" s="7">
        <v>13151902</v>
      </c>
      <c r="K694" s="7" t="s">
        <v>361</v>
      </c>
      <c r="L694" s="7" t="s">
        <v>361</v>
      </c>
      <c r="M694" s="7">
        <v>68841968</v>
      </c>
      <c r="N694" s="38">
        <v>81993870</v>
      </c>
      <c r="O694" s="47"/>
    </row>
    <row r="695" spans="1:18" x14ac:dyDescent="0.3">
      <c r="A695" s="40"/>
      <c r="B695" s="43" t="s">
        <v>31</v>
      </c>
      <c r="C695" s="66"/>
      <c r="D695" s="7" t="s">
        <v>361</v>
      </c>
      <c r="E695" s="7" t="s">
        <v>361</v>
      </c>
      <c r="F695" s="7" t="s">
        <v>361</v>
      </c>
      <c r="G695" s="7" t="s">
        <v>361</v>
      </c>
      <c r="H695" s="7" t="s">
        <v>361</v>
      </c>
      <c r="I695" s="7" t="s">
        <v>361</v>
      </c>
      <c r="J695" s="7">
        <v>5329190</v>
      </c>
      <c r="K695" s="7" t="s">
        <v>361</v>
      </c>
      <c r="L695" s="7" t="s">
        <v>361</v>
      </c>
      <c r="M695" s="7">
        <v>63844660</v>
      </c>
      <c r="N695" s="38">
        <v>69173850</v>
      </c>
      <c r="O695" s="47"/>
    </row>
    <row r="696" spans="1:18" x14ac:dyDescent="0.3">
      <c r="A696" s="40"/>
      <c r="B696" s="43"/>
      <c r="C696" s="59"/>
      <c r="N696" s="6"/>
    </row>
    <row r="697" spans="1:18" x14ac:dyDescent="0.3">
      <c r="A697" s="42">
        <f>A691+1</f>
        <v>3</v>
      </c>
      <c r="B697" s="41" t="s">
        <v>15</v>
      </c>
      <c r="C697" s="60" t="s">
        <v>247</v>
      </c>
      <c r="N697" s="6"/>
    </row>
    <row r="698" spans="1:18" x14ac:dyDescent="0.3">
      <c r="A698" s="42"/>
      <c r="B698" s="41" t="s">
        <v>17</v>
      </c>
      <c r="C698" s="59" t="s">
        <v>248</v>
      </c>
      <c r="N698" s="6"/>
    </row>
    <row r="699" spans="1:18" x14ac:dyDescent="0.3">
      <c r="A699" s="40"/>
      <c r="B699" s="43" t="s">
        <v>27</v>
      </c>
      <c r="C699" s="59" t="s">
        <v>93</v>
      </c>
      <c r="N699" s="6"/>
    </row>
    <row r="700" spans="1:18" x14ac:dyDescent="0.3">
      <c r="A700" s="40"/>
      <c r="B700" s="43" t="s">
        <v>244</v>
      </c>
      <c r="C700" s="59"/>
      <c r="D700" s="7" t="s">
        <v>361</v>
      </c>
      <c r="E700" s="7" t="s">
        <v>361</v>
      </c>
      <c r="F700" s="7" t="s">
        <v>361</v>
      </c>
      <c r="G700" s="7" t="s">
        <v>361</v>
      </c>
      <c r="H700" s="7" t="s">
        <v>361</v>
      </c>
      <c r="I700" s="7" t="s">
        <v>361</v>
      </c>
      <c r="J700" s="7" t="s">
        <v>361</v>
      </c>
      <c r="K700" s="7">
        <v>5267647</v>
      </c>
      <c r="L700" s="7" t="s">
        <v>361</v>
      </c>
      <c r="M700" s="7" t="s">
        <v>361</v>
      </c>
      <c r="N700" s="38">
        <v>5267647</v>
      </c>
      <c r="O700" s="47"/>
    </row>
    <row r="701" spans="1:18" x14ac:dyDescent="0.3">
      <c r="A701" s="40"/>
      <c r="B701" s="43" t="s">
        <v>31</v>
      </c>
      <c r="C701" s="59"/>
      <c r="D701" s="7" t="s">
        <v>361</v>
      </c>
      <c r="E701" s="7" t="s">
        <v>361</v>
      </c>
      <c r="F701" s="7" t="s">
        <v>361</v>
      </c>
      <c r="G701" s="7" t="s">
        <v>361</v>
      </c>
      <c r="H701" s="7" t="s">
        <v>361</v>
      </c>
      <c r="I701" s="7" t="s">
        <v>361</v>
      </c>
      <c r="J701" s="7" t="s">
        <v>361</v>
      </c>
      <c r="K701" s="7">
        <v>1561450</v>
      </c>
      <c r="L701" s="7" t="s">
        <v>361</v>
      </c>
      <c r="M701" s="7" t="s">
        <v>361</v>
      </c>
      <c r="N701" s="38">
        <v>1561450</v>
      </c>
      <c r="O701" s="47"/>
    </row>
    <row r="702" spans="1:18" x14ac:dyDescent="0.3">
      <c r="A702" s="40"/>
      <c r="B702" s="43"/>
      <c r="C702" s="59"/>
      <c r="N702" s="6"/>
    </row>
    <row r="703" spans="1:18" x14ac:dyDescent="0.3">
      <c r="A703" s="42">
        <f>A697+1</f>
        <v>4</v>
      </c>
      <c r="B703" s="41" t="s">
        <v>15</v>
      </c>
      <c r="C703" s="60" t="s">
        <v>249</v>
      </c>
      <c r="N703" s="6"/>
    </row>
    <row r="704" spans="1:18" x14ac:dyDescent="0.3">
      <c r="A704" s="42"/>
      <c r="B704" s="41" t="s">
        <v>17</v>
      </c>
      <c r="C704" s="59" t="s">
        <v>250</v>
      </c>
      <c r="N704" s="6"/>
    </row>
    <row r="705" spans="1:15" x14ac:dyDescent="0.3">
      <c r="A705" s="40"/>
      <c r="B705" s="43" t="s">
        <v>27</v>
      </c>
      <c r="C705" s="59" t="s">
        <v>251</v>
      </c>
      <c r="N705" s="6"/>
    </row>
    <row r="706" spans="1:15" x14ac:dyDescent="0.3">
      <c r="A706" s="40"/>
      <c r="B706" s="43" t="s">
        <v>244</v>
      </c>
      <c r="C706" s="66"/>
      <c r="D706" s="7" t="s">
        <v>361</v>
      </c>
      <c r="E706" s="7" t="s">
        <v>361</v>
      </c>
      <c r="F706" s="7" t="s">
        <v>361</v>
      </c>
      <c r="G706" s="7">
        <v>4996877</v>
      </c>
      <c r="H706" s="7" t="s">
        <v>361</v>
      </c>
      <c r="I706" s="7" t="s">
        <v>361</v>
      </c>
      <c r="J706" s="7">
        <v>3525576</v>
      </c>
      <c r="K706" s="7">
        <v>3525576</v>
      </c>
      <c r="L706" s="7" t="s">
        <v>361</v>
      </c>
      <c r="M706" s="7" t="s">
        <v>361</v>
      </c>
      <c r="N706" s="38">
        <v>12048029</v>
      </c>
      <c r="O706" s="46"/>
    </row>
    <row r="707" spans="1:15" x14ac:dyDescent="0.3">
      <c r="A707" s="40"/>
      <c r="B707" s="43" t="s">
        <v>31</v>
      </c>
      <c r="C707" s="66"/>
      <c r="D707" s="7" t="s">
        <v>361</v>
      </c>
      <c r="E707" s="7" t="s">
        <v>361</v>
      </c>
      <c r="F707" s="7" t="s">
        <v>361</v>
      </c>
      <c r="G707" s="7">
        <v>10161331</v>
      </c>
      <c r="H707" s="7" t="s">
        <v>361</v>
      </c>
      <c r="I707" s="7" t="s">
        <v>361</v>
      </c>
      <c r="J707" s="7">
        <v>68574</v>
      </c>
      <c r="K707" s="7">
        <v>68574</v>
      </c>
      <c r="L707" s="7" t="s">
        <v>361</v>
      </c>
      <c r="M707" s="7" t="s">
        <v>361</v>
      </c>
      <c r="N707" s="38">
        <v>10298479</v>
      </c>
      <c r="O707" s="46"/>
    </row>
    <row r="708" spans="1:15" x14ac:dyDescent="0.3">
      <c r="A708" s="40"/>
      <c r="B708" s="43"/>
      <c r="C708" s="59"/>
      <c r="N708" s="6"/>
    </row>
    <row r="709" spans="1:15" x14ac:dyDescent="0.3">
      <c r="A709" s="42">
        <f>A703+1</f>
        <v>5</v>
      </c>
      <c r="B709" s="41" t="s">
        <v>15</v>
      </c>
      <c r="C709" s="60" t="s">
        <v>252</v>
      </c>
      <c r="N709" s="6"/>
    </row>
    <row r="710" spans="1:15" x14ac:dyDescent="0.3">
      <c r="A710" s="42"/>
      <c r="B710" s="41" t="s">
        <v>17</v>
      </c>
      <c r="C710" s="59" t="s">
        <v>253</v>
      </c>
      <c r="N710" s="6"/>
    </row>
    <row r="711" spans="1:15" x14ac:dyDescent="0.3">
      <c r="A711" s="40"/>
      <c r="B711" s="43" t="s">
        <v>27</v>
      </c>
      <c r="C711" s="59" t="s">
        <v>93</v>
      </c>
      <c r="N711" s="6"/>
    </row>
    <row r="712" spans="1:15" x14ac:dyDescent="0.3">
      <c r="A712" s="40"/>
      <c r="B712" s="43" t="s">
        <v>244</v>
      </c>
      <c r="C712" s="66"/>
      <c r="D712" s="7" t="s">
        <v>361</v>
      </c>
      <c r="E712" s="7" t="s">
        <v>361</v>
      </c>
      <c r="F712" s="7" t="s">
        <v>361</v>
      </c>
      <c r="G712" s="7">
        <v>10373185</v>
      </c>
      <c r="H712" s="7" t="s">
        <v>361</v>
      </c>
      <c r="I712" s="7" t="s">
        <v>361</v>
      </c>
      <c r="J712" s="7" t="s">
        <v>361</v>
      </c>
      <c r="K712" s="7" t="s">
        <v>361</v>
      </c>
      <c r="L712" s="7" t="s">
        <v>361</v>
      </c>
      <c r="M712" s="7" t="s">
        <v>361</v>
      </c>
      <c r="N712" s="38">
        <v>10373185</v>
      </c>
      <c r="O712" s="46"/>
    </row>
    <row r="713" spans="1:15" x14ac:dyDescent="0.3">
      <c r="A713" s="40"/>
      <c r="B713" s="43" t="s">
        <v>31</v>
      </c>
      <c r="C713" s="66"/>
      <c r="D713" s="7" t="s">
        <v>361</v>
      </c>
      <c r="E713" s="7" t="s">
        <v>361</v>
      </c>
      <c r="F713" s="7" t="s">
        <v>361</v>
      </c>
      <c r="G713" s="7">
        <v>6202673</v>
      </c>
      <c r="H713" s="7" t="s">
        <v>361</v>
      </c>
      <c r="I713" s="7" t="s">
        <v>361</v>
      </c>
      <c r="J713" s="7" t="s">
        <v>361</v>
      </c>
      <c r="K713" s="7" t="s">
        <v>361</v>
      </c>
      <c r="L713" s="7" t="s">
        <v>361</v>
      </c>
      <c r="M713" s="7" t="s">
        <v>361</v>
      </c>
      <c r="N713" s="38">
        <v>6202673</v>
      </c>
      <c r="O713" s="46"/>
    </row>
    <row r="714" spans="1:15" x14ac:dyDescent="0.3">
      <c r="A714" s="40"/>
      <c r="B714" s="43"/>
      <c r="C714" s="59"/>
      <c r="N714" s="6"/>
    </row>
    <row r="715" spans="1:15" x14ac:dyDescent="0.3">
      <c r="A715" s="42">
        <f>A709+1</f>
        <v>6</v>
      </c>
      <c r="B715" s="41" t="s">
        <v>15</v>
      </c>
      <c r="C715" s="60" t="s">
        <v>254</v>
      </c>
      <c r="N715" s="6"/>
    </row>
    <row r="716" spans="1:15" x14ac:dyDescent="0.3">
      <c r="A716" s="42"/>
      <c r="B716" s="41" t="s">
        <v>17</v>
      </c>
      <c r="C716" s="59" t="s">
        <v>255</v>
      </c>
      <c r="N716" s="6"/>
    </row>
    <row r="717" spans="1:15" x14ac:dyDescent="0.3">
      <c r="A717" s="40"/>
      <c r="B717" s="43" t="s">
        <v>27</v>
      </c>
      <c r="C717" s="59" t="s">
        <v>93</v>
      </c>
      <c r="N717" s="6"/>
    </row>
    <row r="718" spans="1:15" x14ac:dyDescent="0.3">
      <c r="A718" s="40"/>
      <c r="B718" s="43" t="s">
        <v>244</v>
      </c>
      <c r="C718" s="59"/>
      <c r="D718" s="7" t="s">
        <v>361</v>
      </c>
      <c r="E718" s="7" t="s">
        <v>361</v>
      </c>
      <c r="F718" s="7" t="s">
        <v>361</v>
      </c>
      <c r="G718" s="7" t="s">
        <v>361</v>
      </c>
      <c r="H718" s="7" t="s">
        <v>361</v>
      </c>
      <c r="I718" s="7" t="s">
        <v>361</v>
      </c>
      <c r="J718" s="7" t="s">
        <v>361</v>
      </c>
      <c r="K718" s="7">
        <v>5808969</v>
      </c>
      <c r="L718" s="7" t="s">
        <v>361</v>
      </c>
      <c r="M718" s="7" t="s">
        <v>361</v>
      </c>
      <c r="N718" s="38">
        <v>5808969</v>
      </c>
      <c r="O718" s="46"/>
    </row>
    <row r="719" spans="1:15" x14ac:dyDescent="0.3">
      <c r="A719" s="40"/>
      <c r="B719" s="43" t="s">
        <v>31</v>
      </c>
      <c r="C719" s="59"/>
      <c r="D719" s="7" t="s">
        <v>361</v>
      </c>
      <c r="E719" s="7" t="s">
        <v>361</v>
      </c>
      <c r="F719" s="7" t="s">
        <v>361</v>
      </c>
      <c r="G719" s="7" t="s">
        <v>361</v>
      </c>
      <c r="H719" s="7" t="s">
        <v>361</v>
      </c>
      <c r="I719" s="7" t="s">
        <v>361</v>
      </c>
      <c r="J719" s="7" t="s">
        <v>361</v>
      </c>
      <c r="K719" s="7">
        <v>1352660</v>
      </c>
      <c r="L719" s="7" t="s">
        <v>361</v>
      </c>
      <c r="M719" s="7" t="s">
        <v>361</v>
      </c>
      <c r="N719" s="38">
        <v>1352660</v>
      </c>
      <c r="O719" s="46"/>
    </row>
    <row r="721" spans="1:15" x14ac:dyDescent="0.3">
      <c r="A721" s="42">
        <f>A715+1</f>
        <v>7</v>
      </c>
      <c r="B721" s="41" t="s">
        <v>15</v>
      </c>
      <c r="C721" s="60" t="s">
        <v>256</v>
      </c>
      <c r="N721" s="6"/>
    </row>
    <row r="722" spans="1:15" x14ac:dyDescent="0.3">
      <c r="A722" s="42"/>
      <c r="B722" s="41" t="s">
        <v>17</v>
      </c>
      <c r="C722" s="59" t="s">
        <v>257</v>
      </c>
      <c r="N722" s="6"/>
    </row>
    <row r="723" spans="1:15" x14ac:dyDescent="0.3">
      <c r="A723" s="40"/>
      <c r="B723" s="43" t="s">
        <v>27</v>
      </c>
      <c r="C723" s="59" t="s">
        <v>49</v>
      </c>
      <c r="N723" s="6"/>
    </row>
    <row r="724" spans="1:15" x14ac:dyDescent="0.3">
      <c r="A724" s="40"/>
      <c r="B724" s="43" t="s">
        <v>244</v>
      </c>
      <c r="C724" s="66"/>
      <c r="D724" s="7" t="s">
        <v>361</v>
      </c>
      <c r="E724" s="7" t="s">
        <v>361</v>
      </c>
      <c r="F724" s="7" t="s">
        <v>361</v>
      </c>
      <c r="G724" s="7">
        <v>17355814</v>
      </c>
      <c r="H724" s="7" t="s">
        <v>361</v>
      </c>
      <c r="I724" s="7" t="s">
        <v>361</v>
      </c>
      <c r="J724" s="7" t="s">
        <v>361</v>
      </c>
      <c r="K724" s="7" t="s">
        <v>361</v>
      </c>
      <c r="L724" s="7" t="s">
        <v>361</v>
      </c>
      <c r="M724" s="7" t="s">
        <v>361</v>
      </c>
      <c r="N724" s="38">
        <v>17355814</v>
      </c>
      <c r="O724" s="46"/>
    </row>
    <row r="725" spans="1:15" x14ac:dyDescent="0.3">
      <c r="A725" s="40"/>
      <c r="B725" s="43" t="s">
        <v>31</v>
      </c>
      <c r="C725" s="66"/>
      <c r="D725" s="7" t="s">
        <v>361</v>
      </c>
      <c r="E725" s="7" t="s">
        <v>361</v>
      </c>
      <c r="F725" s="7" t="s">
        <v>361</v>
      </c>
      <c r="G725" s="7">
        <v>6389462</v>
      </c>
      <c r="H725" s="7" t="s">
        <v>361</v>
      </c>
      <c r="I725" s="7" t="s">
        <v>361</v>
      </c>
      <c r="J725" s="7" t="s">
        <v>361</v>
      </c>
      <c r="K725" s="7" t="s">
        <v>361</v>
      </c>
      <c r="L725" s="7" t="s">
        <v>361</v>
      </c>
      <c r="M725" s="7" t="s">
        <v>361</v>
      </c>
      <c r="N725" s="38">
        <v>6389462</v>
      </c>
      <c r="O725" s="46"/>
    </row>
    <row r="727" spans="1:15" x14ac:dyDescent="0.3">
      <c r="A727" s="42">
        <f>A721+1</f>
        <v>8</v>
      </c>
      <c r="B727" s="41" t="s">
        <v>15</v>
      </c>
      <c r="C727" s="60" t="s">
        <v>258</v>
      </c>
      <c r="N727" s="6"/>
    </row>
    <row r="728" spans="1:15" x14ac:dyDescent="0.3">
      <c r="A728" s="42"/>
      <c r="B728" s="41" t="s">
        <v>17</v>
      </c>
      <c r="C728" s="59" t="s">
        <v>259</v>
      </c>
      <c r="N728" s="6"/>
    </row>
    <row r="729" spans="1:15" x14ac:dyDescent="0.3">
      <c r="A729" s="40"/>
      <c r="B729" s="43" t="s">
        <v>27</v>
      </c>
      <c r="C729" s="59" t="s">
        <v>134</v>
      </c>
      <c r="N729" s="6"/>
    </row>
    <row r="730" spans="1:15" x14ac:dyDescent="0.3">
      <c r="A730" s="40"/>
      <c r="B730" s="43" t="s">
        <v>244</v>
      </c>
      <c r="C730" s="59"/>
      <c r="D730" s="7" t="s">
        <v>361</v>
      </c>
      <c r="E730" s="7" t="s">
        <v>361</v>
      </c>
      <c r="F730" s="7">
        <v>41643</v>
      </c>
      <c r="G730" s="7" t="s">
        <v>361</v>
      </c>
      <c r="H730" s="7" t="s">
        <v>361</v>
      </c>
      <c r="I730" s="7" t="s">
        <v>361</v>
      </c>
      <c r="J730" s="7" t="s">
        <v>361</v>
      </c>
      <c r="K730" s="7" t="s">
        <v>361</v>
      </c>
      <c r="L730" s="7" t="s">
        <v>361</v>
      </c>
      <c r="M730" s="7" t="s">
        <v>361</v>
      </c>
      <c r="N730" s="38">
        <v>41643</v>
      </c>
      <c r="O730" s="46"/>
    </row>
    <row r="731" spans="1:15" x14ac:dyDescent="0.3">
      <c r="A731" s="40"/>
      <c r="B731" s="43" t="s">
        <v>31</v>
      </c>
      <c r="C731" s="59"/>
      <c r="D731" s="7" t="s">
        <v>361</v>
      </c>
      <c r="E731" s="7" t="s">
        <v>361</v>
      </c>
      <c r="F731" s="7">
        <v>5847983</v>
      </c>
      <c r="G731" s="7" t="s">
        <v>361</v>
      </c>
      <c r="H731" s="7" t="s">
        <v>361</v>
      </c>
      <c r="I731" s="7" t="s">
        <v>361</v>
      </c>
      <c r="J731" s="7" t="s">
        <v>361</v>
      </c>
      <c r="K731" s="7" t="s">
        <v>361</v>
      </c>
      <c r="L731" s="7" t="s">
        <v>361</v>
      </c>
      <c r="M731" s="7" t="s">
        <v>361</v>
      </c>
      <c r="N731" s="38">
        <v>5847983</v>
      </c>
      <c r="O731" s="46"/>
    </row>
    <row r="733" spans="1:15" x14ac:dyDescent="0.3">
      <c r="A733" s="42">
        <f>A727+1</f>
        <v>9</v>
      </c>
      <c r="B733" s="41" t="s">
        <v>15</v>
      </c>
      <c r="C733" s="60" t="s">
        <v>260</v>
      </c>
    </row>
    <row r="734" spans="1:15" x14ac:dyDescent="0.3">
      <c r="A734" s="42"/>
      <c r="B734" s="41" t="s">
        <v>17</v>
      </c>
      <c r="C734" s="59" t="s">
        <v>261</v>
      </c>
      <c r="N734" s="6"/>
    </row>
    <row r="735" spans="1:15" x14ac:dyDescent="0.3">
      <c r="A735" s="40"/>
      <c r="B735" s="43" t="s">
        <v>27</v>
      </c>
      <c r="C735" s="59" t="s">
        <v>49</v>
      </c>
    </row>
    <row r="736" spans="1:15" x14ac:dyDescent="0.3">
      <c r="A736" s="40"/>
      <c r="B736" s="43" t="s">
        <v>244</v>
      </c>
      <c r="C736" s="59"/>
      <c r="D736" s="7" t="s">
        <v>361</v>
      </c>
      <c r="E736" s="7" t="s">
        <v>361</v>
      </c>
      <c r="F736" s="7" t="s">
        <v>361</v>
      </c>
      <c r="G736" s="7">
        <v>7919621</v>
      </c>
      <c r="H736" s="7" t="s">
        <v>361</v>
      </c>
      <c r="I736" s="7" t="s">
        <v>361</v>
      </c>
      <c r="J736" s="7">
        <v>6425907</v>
      </c>
      <c r="K736" s="7">
        <v>4016194</v>
      </c>
      <c r="L736" s="7" t="s">
        <v>361</v>
      </c>
      <c r="M736" s="7" t="s">
        <v>361</v>
      </c>
      <c r="N736" s="38">
        <v>18361722</v>
      </c>
      <c r="O736" s="46"/>
    </row>
    <row r="737" spans="1:15" x14ac:dyDescent="0.3">
      <c r="A737" s="40"/>
      <c r="B737" s="43" t="s">
        <v>31</v>
      </c>
      <c r="C737" s="59"/>
      <c r="D737" s="7" t="s">
        <v>361</v>
      </c>
      <c r="E737" s="7" t="s">
        <v>361</v>
      </c>
      <c r="F737" s="7" t="s">
        <v>361</v>
      </c>
      <c r="G737" s="7">
        <v>1069982</v>
      </c>
      <c r="H737" s="7" t="s">
        <v>361</v>
      </c>
      <c r="I737" s="7" t="s">
        <v>361</v>
      </c>
      <c r="J737" s="7">
        <v>7701</v>
      </c>
      <c r="K737" s="7">
        <v>4814</v>
      </c>
      <c r="L737" s="7" t="s">
        <v>361</v>
      </c>
      <c r="M737" s="7" t="s">
        <v>361</v>
      </c>
      <c r="N737" s="38">
        <v>1082497</v>
      </c>
      <c r="O737" s="46"/>
    </row>
    <row r="738" spans="1:15" x14ac:dyDescent="0.3">
      <c r="A738" s="40"/>
      <c r="B738" s="43"/>
      <c r="C738" s="59"/>
      <c r="N738" s="6"/>
    </row>
    <row r="739" spans="1:15" x14ac:dyDescent="0.3">
      <c r="A739" s="42">
        <f>A733+1</f>
        <v>10</v>
      </c>
      <c r="B739" s="41" t="s">
        <v>15</v>
      </c>
      <c r="C739" s="60" t="s">
        <v>262</v>
      </c>
      <c r="N739" s="6"/>
    </row>
    <row r="740" spans="1:15" x14ac:dyDescent="0.3">
      <c r="A740" s="42"/>
      <c r="B740" s="41" t="s">
        <v>17</v>
      </c>
      <c r="C740" s="59" t="s">
        <v>263</v>
      </c>
      <c r="N740" s="6"/>
    </row>
    <row r="741" spans="1:15" x14ac:dyDescent="0.3">
      <c r="A741" s="40"/>
      <c r="B741" s="43" t="s">
        <v>27</v>
      </c>
      <c r="C741" s="59" t="s">
        <v>93</v>
      </c>
      <c r="N741" s="6"/>
    </row>
    <row r="742" spans="1:15" x14ac:dyDescent="0.3">
      <c r="A742" s="40"/>
      <c r="B742" s="43" t="s">
        <v>244</v>
      </c>
      <c r="C742" s="59"/>
      <c r="D742" s="7" t="s">
        <v>361</v>
      </c>
      <c r="E742" s="7" t="s">
        <v>361</v>
      </c>
      <c r="F742" s="7" t="s">
        <v>361</v>
      </c>
      <c r="G742" s="7">
        <v>11143989</v>
      </c>
      <c r="H742" s="7" t="s">
        <v>361</v>
      </c>
      <c r="I742" s="7" t="s">
        <v>361</v>
      </c>
      <c r="J742" s="7">
        <v>4726744</v>
      </c>
      <c r="K742" s="7" t="s">
        <v>361</v>
      </c>
      <c r="L742" s="7" t="s">
        <v>361</v>
      </c>
      <c r="M742" s="7" t="s">
        <v>361</v>
      </c>
      <c r="N742" s="38">
        <v>15870733</v>
      </c>
      <c r="O742" s="46"/>
    </row>
    <row r="743" spans="1:15" x14ac:dyDescent="0.3">
      <c r="A743" s="40"/>
      <c r="B743" s="43" t="s">
        <v>31</v>
      </c>
      <c r="C743" s="59"/>
      <c r="D743" s="7" t="s">
        <v>361</v>
      </c>
      <c r="E743" s="7" t="s">
        <v>361</v>
      </c>
      <c r="F743" s="7" t="s">
        <v>361</v>
      </c>
      <c r="G743" s="7">
        <v>245725</v>
      </c>
      <c r="H743" s="7" t="s">
        <v>361</v>
      </c>
      <c r="I743" s="7" t="s">
        <v>361</v>
      </c>
      <c r="J743" s="7">
        <v>19707</v>
      </c>
      <c r="K743" s="7" t="s">
        <v>361</v>
      </c>
      <c r="L743" s="7" t="s">
        <v>361</v>
      </c>
      <c r="M743" s="7" t="s">
        <v>361</v>
      </c>
      <c r="N743" s="38">
        <v>265432</v>
      </c>
      <c r="O743" s="46"/>
    </row>
    <row r="744" spans="1:15" x14ac:dyDescent="0.3">
      <c r="A744" s="40"/>
      <c r="B744" s="43"/>
      <c r="C744" s="59"/>
      <c r="N744" s="6"/>
    </row>
    <row r="745" spans="1:15" x14ac:dyDescent="0.3">
      <c r="A745" s="42">
        <f>A739+1</f>
        <v>11</v>
      </c>
      <c r="B745" s="41" t="s">
        <v>15</v>
      </c>
      <c r="C745" s="60" t="s">
        <v>264</v>
      </c>
      <c r="N745" s="6"/>
    </row>
    <row r="746" spans="1:15" x14ac:dyDescent="0.3">
      <c r="A746" s="42"/>
      <c r="B746" s="41" t="s">
        <v>17</v>
      </c>
      <c r="C746" s="59" t="s">
        <v>265</v>
      </c>
      <c r="N746" s="6"/>
    </row>
    <row r="747" spans="1:15" x14ac:dyDescent="0.3">
      <c r="A747" s="40"/>
      <c r="B747" s="43" t="s">
        <v>27</v>
      </c>
      <c r="C747" s="59" t="s">
        <v>49</v>
      </c>
      <c r="N747" s="6"/>
    </row>
    <row r="748" spans="1:15" x14ac:dyDescent="0.3">
      <c r="A748" s="40"/>
      <c r="B748" s="43" t="s">
        <v>244</v>
      </c>
      <c r="C748" s="59"/>
      <c r="D748" s="7" t="s">
        <v>361</v>
      </c>
      <c r="E748" s="7" t="s">
        <v>361</v>
      </c>
      <c r="F748" s="7" t="s">
        <v>361</v>
      </c>
      <c r="G748" s="7">
        <v>5192459</v>
      </c>
      <c r="H748" s="7" t="s">
        <v>361</v>
      </c>
      <c r="I748" s="7" t="s">
        <v>361</v>
      </c>
      <c r="J748" s="7">
        <v>4253092</v>
      </c>
      <c r="K748" s="7">
        <v>2835391</v>
      </c>
      <c r="L748" s="7" t="s">
        <v>361</v>
      </c>
      <c r="M748" s="7" t="s">
        <v>361</v>
      </c>
      <c r="N748" s="38">
        <v>12280942</v>
      </c>
      <c r="O748" s="46"/>
    </row>
    <row r="749" spans="1:15" x14ac:dyDescent="0.3">
      <c r="A749" s="40"/>
      <c r="B749" s="43" t="s">
        <v>31</v>
      </c>
      <c r="C749" s="59"/>
      <c r="D749" s="7" t="s">
        <v>361</v>
      </c>
      <c r="E749" s="7" t="s">
        <v>361</v>
      </c>
      <c r="F749" s="7" t="s">
        <v>361</v>
      </c>
      <c r="G749" s="7">
        <v>779426</v>
      </c>
      <c r="H749" s="7" t="s">
        <v>361</v>
      </c>
      <c r="I749" s="7" t="s">
        <v>361</v>
      </c>
      <c r="J749" s="7">
        <v>95924</v>
      </c>
      <c r="K749" s="7">
        <v>63949</v>
      </c>
      <c r="L749" s="7" t="s">
        <v>361</v>
      </c>
      <c r="M749" s="7" t="s">
        <v>361</v>
      </c>
      <c r="N749" s="38">
        <v>939299</v>
      </c>
      <c r="O749" s="46"/>
    </row>
    <row r="750" spans="1:15" x14ac:dyDescent="0.3">
      <c r="A750" s="40"/>
      <c r="B750" s="43"/>
      <c r="C750" s="59"/>
      <c r="N750" s="6"/>
    </row>
    <row r="751" spans="1:15" x14ac:dyDescent="0.3">
      <c r="A751" s="42">
        <f>A745+1</f>
        <v>12</v>
      </c>
      <c r="B751" s="41" t="s">
        <v>15</v>
      </c>
      <c r="C751" s="60" t="s">
        <v>266</v>
      </c>
      <c r="N751" s="6"/>
    </row>
    <row r="752" spans="1:15" x14ac:dyDescent="0.3">
      <c r="A752" s="42"/>
      <c r="B752" s="41" t="s">
        <v>17</v>
      </c>
      <c r="C752" s="59" t="s">
        <v>267</v>
      </c>
      <c r="N752" s="6"/>
    </row>
    <row r="753" spans="1:15" x14ac:dyDescent="0.3">
      <c r="A753" s="40"/>
      <c r="B753" s="43" t="s">
        <v>27</v>
      </c>
      <c r="C753" s="59" t="s">
        <v>49</v>
      </c>
      <c r="N753" s="6"/>
    </row>
    <row r="754" spans="1:15" x14ac:dyDescent="0.3">
      <c r="A754" s="40"/>
      <c r="B754" s="43" t="s">
        <v>244</v>
      </c>
      <c r="C754" s="59"/>
      <c r="D754" s="7" t="s">
        <v>361</v>
      </c>
      <c r="E754" s="7" t="s">
        <v>361</v>
      </c>
      <c r="F754" s="7" t="s">
        <v>361</v>
      </c>
      <c r="G754" s="7">
        <v>5885507</v>
      </c>
      <c r="H754" s="7" t="s">
        <v>361</v>
      </c>
      <c r="I754" s="7" t="s">
        <v>361</v>
      </c>
      <c r="J754" s="7">
        <v>4560620</v>
      </c>
      <c r="K754" s="7">
        <v>3040413</v>
      </c>
      <c r="L754" s="7" t="s">
        <v>361</v>
      </c>
      <c r="M754" s="7" t="s">
        <v>361</v>
      </c>
      <c r="N754" s="38">
        <v>13486540</v>
      </c>
      <c r="O754" s="46"/>
    </row>
    <row r="755" spans="1:15" x14ac:dyDescent="0.3">
      <c r="A755" s="40"/>
      <c r="B755" s="43" t="s">
        <v>31</v>
      </c>
      <c r="C755" s="59"/>
      <c r="D755" s="7" t="s">
        <v>361</v>
      </c>
      <c r="E755" s="7" t="s">
        <v>361</v>
      </c>
      <c r="F755" s="7" t="s">
        <v>361</v>
      </c>
      <c r="G755" s="7">
        <v>213681</v>
      </c>
      <c r="H755" s="7" t="s">
        <v>361</v>
      </c>
      <c r="I755" s="7" t="s">
        <v>361</v>
      </c>
      <c r="J755" s="7">
        <v>0</v>
      </c>
      <c r="K755" s="7">
        <v>0</v>
      </c>
      <c r="L755" s="7" t="s">
        <v>361</v>
      </c>
      <c r="M755" s="7" t="s">
        <v>361</v>
      </c>
      <c r="N755" s="38">
        <v>213681</v>
      </c>
      <c r="O755" s="46"/>
    </row>
    <row r="756" spans="1:15" x14ac:dyDescent="0.3">
      <c r="A756" s="40"/>
      <c r="B756" s="43"/>
      <c r="C756" s="59"/>
      <c r="N756" s="6"/>
    </row>
    <row r="757" spans="1:15" x14ac:dyDescent="0.3">
      <c r="A757" s="42">
        <f>A751+1</f>
        <v>13</v>
      </c>
      <c r="B757" s="41" t="s">
        <v>15</v>
      </c>
      <c r="C757" s="60" t="s">
        <v>268</v>
      </c>
      <c r="N757" s="6"/>
    </row>
    <row r="758" spans="1:15" x14ac:dyDescent="0.3">
      <c r="A758" s="42"/>
      <c r="B758" s="41" t="s">
        <v>17</v>
      </c>
      <c r="C758" s="10"/>
      <c r="N758" s="6"/>
    </row>
    <row r="759" spans="1:15" x14ac:dyDescent="0.3">
      <c r="A759" s="40"/>
      <c r="B759" s="43" t="s">
        <v>27</v>
      </c>
      <c r="C759" s="59" t="s">
        <v>93</v>
      </c>
      <c r="N759" s="6"/>
    </row>
    <row r="760" spans="1:15" x14ac:dyDescent="0.3">
      <c r="A760" s="40"/>
      <c r="B760" s="43" t="s">
        <v>244</v>
      </c>
      <c r="C760" s="59"/>
      <c r="D760" s="7" t="s">
        <v>361</v>
      </c>
      <c r="E760" s="7" t="s">
        <v>361</v>
      </c>
      <c r="F760" s="7" t="s">
        <v>361</v>
      </c>
      <c r="G760" s="7">
        <v>3936243</v>
      </c>
      <c r="H760" s="7" t="s">
        <v>361</v>
      </c>
      <c r="I760" s="7" t="s">
        <v>361</v>
      </c>
      <c r="J760" s="7">
        <v>2402596</v>
      </c>
      <c r="K760" s="7">
        <v>2402596</v>
      </c>
      <c r="L760" s="7" t="s">
        <v>361</v>
      </c>
      <c r="M760" s="7" t="s">
        <v>361</v>
      </c>
      <c r="N760" s="38">
        <v>8741435</v>
      </c>
      <c r="O760" s="46"/>
    </row>
    <row r="761" spans="1:15" x14ac:dyDescent="0.3">
      <c r="A761" s="40"/>
      <c r="B761" s="43" t="s">
        <v>31</v>
      </c>
      <c r="C761" s="59"/>
      <c r="D761" s="7" t="s">
        <v>361</v>
      </c>
      <c r="E761" s="7" t="s">
        <v>361</v>
      </c>
      <c r="F761" s="7" t="s">
        <v>361</v>
      </c>
      <c r="G761" s="7">
        <v>69251</v>
      </c>
      <c r="H761" s="7" t="s">
        <v>361</v>
      </c>
      <c r="I761" s="7" t="s">
        <v>361</v>
      </c>
      <c r="J761" s="7">
        <v>0</v>
      </c>
      <c r="K761" s="7">
        <v>0</v>
      </c>
      <c r="L761" s="7" t="s">
        <v>361</v>
      </c>
      <c r="M761" s="7" t="s">
        <v>361</v>
      </c>
      <c r="N761" s="38">
        <v>69251</v>
      </c>
      <c r="O761" s="46"/>
    </row>
    <row r="762" spans="1:15" x14ac:dyDescent="0.3">
      <c r="A762" s="40"/>
      <c r="B762" s="43"/>
      <c r="C762" s="59"/>
      <c r="N762" s="6"/>
    </row>
    <row r="763" spans="1:15" x14ac:dyDescent="0.3">
      <c r="A763" s="42">
        <f>A757+1</f>
        <v>14</v>
      </c>
      <c r="B763" s="41" t="s">
        <v>15</v>
      </c>
      <c r="C763" s="60" t="s">
        <v>269</v>
      </c>
      <c r="N763" s="6"/>
    </row>
    <row r="764" spans="1:15" x14ac:dyDescent="0.3">
      <c r="A764" s="42"/>
      <c r="B764" s="41" t="s">
        <v>17</v>
      </c>
      <c r="C764" s="10"/>
      <c r="N764" s="6"/>
    </row>
    <row r="765" spans="1:15" x14ac:dyDescent="0.3">
      <c r="A765" s="40"/>
      <c r="B765" s="43" t="s">
        <v>27</v>
      </c>
      <c r="C765" s="59" t="s">
        <v>93</v>
      </c>
      <c r="N765" s="6"/>
    </row>
    <row r="766" spans="1:15" x14ac:dyDescent="0.3">
      <c r="A766" s="40"/>
      <c r="B766" s="43" t="s">
        <v>244</v>
      </c>
      <c r="C766" s="59"/>
      <c r="D766" s="7" t="s">
        <v>361</v>
      </c>
      <c r="E766" s="7" t="s">
        <v>361</v>
      </c>
      <c r="F766" s="7" t="s">
        <v>361</v>
      </c>
      <c r="G766" s="7">
        <v>6663367</v>
      </c>
      <c r="H766" s="7" t="s">
        <v>361</v>
      </c>
      <c r="I766" s="7" t="s">
        <v>361</v>
      </c>
      <c r="J766" s="7">
        <v>5830445</v>
      </c>
      <c r="K766" s="7" t="s">
        <v>361</v>
      </c>
      <c r="L766" s="7" t="s">
        <v>361</v>
      </c>
      <c r="M766" s="7" t="s">
        <v>361</v>
      </c>
      <c r="N766" s="38">
        <v>12493812</v>
      </c>
      <c r="O766" s="46"/>
    </row>
    <row r="767" spans="1:15" x14ac:dyDescent="0.3">
      <c r="A767" s="40"/>
      <c r="B767" s="43" t="s">
        <v>31</v>
      </c>
      <c r="C767" s="59"/>
      <c r="D767" s="7" t="s">
        <v>361</v>
      </c>
      <c r="E767" s="7" t="s">
        <v>361</v>
      </c>
      <c r="F767" s="7" t="s">
        <v>361</v>
      </c>
      <c r="G767" s="7">
        <v>97396</v>
      </c>
      <c r="H767" s="7" t="s">
        <v>361</v>
      </c>
      <c r="I767" s="7" t="s">
        <v>361</v>
      </c>
      <c r="J767" s="7">
        <v>85222</v>
      </c>
      <c r="K767" s="7" t="s">
        <v>361</v>
      </c>
      <c r="L767" s="7" t="s">
        <v>361</v>
      </c>
      <c r="M767" s="7" t="s">
        <v>361</v>
      </c>
      <c r="N767" s="38">
        <v>182618</v>
      </c>
      <c r="O767" s="46"/>
    </row>
    <row r="768" spans="1:15" x14ac:dyDescent="0.3">
      <c r="A768" s="40"/>
      <c r="B768" s="43"/>
      <c r="C768" s="59"/>
      <c r="N768" s="6"/>
    </row>
    <row r="769" spans="1:15" x14ac:dyDescent="0.3">
      <c r="A769" s="40"/>
      <c r="B769" s="43"/>
      <c r="C769" s="57"/>
      <c r="N769" s="6"/>
    </row>
    <row r="770" spans="1:15" x14ac:dyDescent="0.3">
      <c r="A770" s="42">
        <f>A763+1</f>
        <v>15</v>
      </c>
      <c r="B770" s="41" t="s">
        <v>15</v>
      </c>
      <c r="C770" s="60" t="s">
        <v>271</v>
      </c>
      <c r="N770" s="6"/>
    </row>
    <row r="771" spans="1:15" x14ac:dyDescent="0.3">
      <c r="A771" s="42"/>
      <c r="B771" s="41" t="s">
        <v>17</v>
      </c>
      <c r="C771" s="59" t="s">
        <v>272</v>
      </c>
      <c r="N771" s="6"/>
    </row>
    <row r="772" spans="1:15" x14ac:dyDescent="0.3">
      <c r="A772" s="40"/>
      <c r="B772" s="43" t="s">
        <v>27</v>
      </c>
      <c r="C772" s="59" t="s">
        <v>49</v>
      </c>
      <c r="N772" s="6"/>
    </row>
    <row r="773" spans="1:15" x14ac:dyDescent="0.3">
      <c r="A773" s="40"/>
      <c r="B773" s="43" t="s">
        <v>244</v>
      </c>
      <c r="C773" s="59"/>
      <c r="D773" s="7" t="s">
        <v>361</v>
      </c>
      <c r="E773" s="7" t="s">
        <v>361</v>
      </c>
      <c r="F773" s="7" t="s">
        <v>361</v>
      </c>
      <c r="G773" s="7">
        <v>7814925</v>
      </c>
      <c r="H773" s="7" t="s">
        <v>361</v>
      </c>
      <c r="I773" s="7" t="s">
        <v>361</v>
      </c>
      <c r="J773" s="7">
        <v>3539614</v>
      </c>
      <c r="K773" s="7">
        <v>5899358</v>
      </c>
      <c r="L773" s="7" t="s">
        <v>361</v>
      </c>
      <c r="M773" s="7" t="s">
        <v>361</v>
      </c>
      <c r="N773" s="38">
        <v>17253897</v>
      </c>
      <c r="O773" s="46"/>
    </row>
    <row r="774" spans="1:15" x14ac:dyDescent="0.3">
      <c r="A774" s="40"/>
      <c r="B774" s="43" t="s">
        <v>31</v>
      </c>
      <c r="C774" s="59"/>
      <c r="D774" s="7" t="s">
        <v>361</v>
      </c>
      <c r="E774" s="7" t="s">
        <v>361</v>
      </c>
      <c r="F774" s="7" t="s">
        <v>361</v>
      </c>
      <c r="G774" s="7">
        <v>756482</v>
      </c>
      <c r="H774" s="7" t="s">
        <v>361</v>
      </c>
      <c r="I774" s="7" t="s">
        <v>361</v>
      </c>
      <c r="J774" s="7">
        <v>0</v>
      </c>
      <c r="K774" s="7">
        <v>0</v>
      </c>
      <c r="L774" s="7" t="s">
        <v>361</v>
      </c>
      <c r="M774" s="7" t="s">
        <v>361</v>
      </c>
      <c r="N774" s="38">
        <v>756482</v>
      </c>
      <c r="O774" s="46"/>
    </row>
    <row r="775" spans="1:15" x14ac:dyDescent="0.3">
      <c r="A775" s="40"/>
      <c r="B775" s="43"/>
      <c r="C775" s="59"/>
      <c r="N775" s="6"/>
    </row>
    <row r="776" spans="1:15" x14ac:dyDescent="0.3">
      <c r="A776" s="40"/>
      <c r="B776" s="43"/>
      <c r="C776" s="57"/>
      <c r="N776" s="6"/>
    </row>
    <row r="777" spans="1:15" x14ac:dyDescent="0.3">
      <c r="A777" s="42">
        <f>A770+1</f>
        <v>16</v>
      </c>
      <c r="B777" s="41" t="s">
        <v>15</v>
      </c>
      <c r="C777" s="60" t="s">
        <v>274</v>
      </c>
      <c r="N777" s="6"/>
    </row>
    <row r="778" spans="1:15" x14ac:dyDescent="0.3">
      <c r="A778" s="42"/>
      <c r="B778" s="41" t="s">
        <v>17</v>
      </c>
      <c r="C778" s="59" t="s">
        <v>275</v>
      </c>
      <c r="N778" s="6"/>
    </row>
    <row r="779" spans="1:15" x14ac:dyDescent="0.3">
      <c r="A779" s="40"/>
      <c r="B779" s="43" t="s">
        <v>27</v>
      </c>
      <c r="C779" s="59" t="s">
        <v>49</v>
      </c>
      <c r="N779" s="6"/>
    </row>
    <row r="780" spans="1:15" x14ac:dyDescent="0.3">
      <c r="A780" s="40"/>
      <c r="B780" s="43" t="s">
        <v>244</v>
      </c>
      <c r="C780" s="59"/>
      <c r="D780" s="7" t="s">
        <v>361</v>
      </c>
      <c r="E780" s="7" t="s">
        <v>361</v>
      </c>
      <c r="F780" s="7" t="s">
        <v>361</v>
      </c>
      <c r="G780" s="7" t="s">
        <v>361</v>
      </c>
      <c r="H780" s="7" t="s">
        <v>361</v>
      </c>
      <c r="I780" s="7" t="s">
        <v>361</v>
      </c>
      <c r="J780" s="7">
        <v>9907831</v>
      </c>
      <c r="K780" s="7">
        <v>11323234</v>
      </c>
      <c r="L780" s="7" t="s">
        <v>361</v>
      </c>
      <c r="M780" s="7" t="s">
        <v>361</v>
      </c>
      <c r="N780" s="38">
        <v>21231065</v>
      </c>
      <c r="O780" s="46"/>
    </row>
    <row r="781" spans="1:15" x14ac:dyDescent="0.3">
      <c r="A781" s="40"/>
      <c r="B781" s="43" t="s">
        <v>31</v>
      </c>
      <c r="C781" s="59"/>
      <c r="D781" s="7" t="s">
        <v>361</v>
      </c>
      <c r="E781" s="7" t="s">
        <v>361</v>
      </c>
      <c r="F781" s="7" t="s">
        <v>361</v>
      </c>
      <c r="G781" s="7" t="s">
        <v>361</v>
      </c>
      <c r="H781" s="7" t="s">
        <v>361</v>
      </c>
      <c r="I781" s="7" t="s">
        <v>361</v>
      </c>
      <c r="J781" s="7">
        <v>103994</v>
      </c>
      <c r="K781" s="7">
        <v>118851</v>
      </c>
      <c r="L781" s="7" t="s">
        <v>361</v>
      </c>
      <c r="M781" s="7" t="s">
        <v>361</v>
      </c>
      <c r="N781" s="38">
        <v>222845</v>
      </c>
      <c r="O781" s="46"/>
    </row>
    <row r="782" spans="1:15" x14ac:dyDescent="0.3">
      <c r="A782" s="40"/>
      <c r="B782" s="43"/>
      <c r="C782" s="59"/>
      <c r="N782" s="6"/>
    </row>
    <row r="783" spans="1:15" x14ac:dyDescent="0.3">
      <c r="A783" s="40"/>
      <c r="B783" s="43"/>
      <c r="C783" s="57"/>
      <c r="N783" s="6"/>
    </row>
    <row r="784" spans="1:15" x14ac:dyDescent="0.3">
      <c r="A784" s="42">
        <f>A777+1</f>
        <v>17</v>
      </c>
      <c r="B784" s="41" t="s">
        <v>15</v>
      </c>
      <c r="C784" s="60" t="s">
        <v>277</v>
      </c>
      <c r="N784" s="6"/>
    </row>
    <row r="785" spans="1:18" x14ac:dyDescent="0.3">
      <c r="A785" s="42"/>
      <c r="B785" s="41" t="s">
        <v>17</v>
      </c>
      <c r="C785" s="59" t="s">
        <v>278</v>
      </c>
      <c r="N785" s="6"/>
    </row>
    <row r="786" spans="1:18" x14ac:dyDescent="0.3">
      <c r="A786" s="40"/>
      <c r="B786" s="43" t="s">
        <v>27</v>
      </c>
      <c r="C786" s="59" t="s">
        <v>49</v>
      </c>
      <c r="N786" s="6"/>
    </row>
    <row r="787" spans="1:18" x14ac:dyDescent="0.3">
      <c r="A787" s="40"/>
      <c r="B787" s="43" t="s">
        <v>244</v>
      </c>
      <c r="C787" s="59"/>
      <c r="D787" s="7" t="s">
        <v>361</v>
      </c>
      <c r="E787" s="7" t="s">
        <v>361</v>
      </c>
      <c r="F787" s="7" t="s">
        <v>361</v>
      </c>
      <c r="G787" s="7">
        <v>7816198</v>
      </c>
      <c r="H787" s="7" t="s">
        <v>361</v>
      </c>
      <c r="I787" s="7" t="s">
        <v>361</v>
      </c>
      <c r="J787" s="7">
        <v>3599348</v>
      </c>
      <c r="K787" s="7">
        <v>5998913</v>
      </c>
      <c r="L787" s="7" t="s">
        <v>361</v>
      </c>
      <c r="M787" s="7" t="s">
        <v>361</v>
      </c>
      <c r="N787" s="38">
        <v>17414459</v>
      </c>
      <c r="O787" s="46"/>
    </row>
    <row r="788" spans="1:18" x14ac:dyDescent="0.3">
      <c r="A788" s="40"/>
      <c r="B788" s="43" t="s">
        <v>31</v>
      </c>
      <c r="C788" s="59"/>
      <c r="D788" s="7" t="s">
        <v>361</v>
      </c>
      <c r="E788" s="7" t="s">
        <v>361</v>
      </c>
      <c r="F788" s="7" t="s">
        <v>361</v>
      </c>
      <c r="G788" s="7">
        <v>683457</v>
      </c>
      <c r="H788" s="7" t="s">
        <v>361</v>
      </c>
      <c r="I788" s="7" t="s">
        <v>361</v>
      </c>
      <c r="J788" s="7">
        <v>31258</v>
      </c>
      <c r="K788" s="7">
        <v>51909</v>
      </c>
      <c r="L788" s="7" t="s">
        <v>361</v>
      </c>
      <c r="M788" s="7" t="s">
        <v>361</v>
      </c>
      <c r="N788" s="38">
        <v>766624</v>
      </c>
      <c r="O788" s="46"/>
    </row>
    <row r="789" spans="1:18" x14ac:dyDescent="0.3">
      <c r="A789" s="40"/>
      <c r="B789" s="43"/>
      <c r="C789" s="59"/>
      <c r="D789" s="7"/>
      <c r="E789" s="7"/>
      <c r="F789" s="7"/>
      <c r="G789" s="7"/>
      <c r="H789" s="7"/>
      <c r="I789" s="7"/>
      <c r="J789" s="7"/>
      <c r="K789" s="7"/>
      <c r="L789" s="7"/>
      <c r="M789" s="7"/>
    </row>
    <row r="790" spans="1:18" x14ac:dyDescent="0.3">
      <c r="A790" s="42">
        <f>A784+1</f>
        <v>18</v>
      </c>
      <c r="B790" s="41" t="s">
        <v>15</v>
      </c>
      <c r="C790" s="60" t="s">
        <v>279</v>
      </c>
      <c r="N790" s="6"/>
    </row>
    <row r="791" spans="1:18" x14ac:dyDescent="0.3">
      <c r="A791" s="42"/>
      <c r="B791" s="41" t="s">
        <v>17</v>
      </c>
      <c r="C791" s="59" t="s">
        <v>280</v>
      </c>
      <c r="N791" s="6"/>
    </row>
    <row r="792" spans="1:18" x14ac:dyDescent="0.3">
      <c r="A792" s="40"/>
      <c r="B792" s="43" t="s">
        <v>27</v>
      </c>
      <c r="C792" s="59" t="s">
        <v>93</v>
      </c>
      <c r="N792" s="6"/>
    </row>
    <row r="793" spans="1:18" x14ac:dyDescent="0.3">
      <c r="A793" s="40"/>
      <c r="B793" s="43" t="s">
        <v>244</v>
      </c>
      <c r="C793" s="59"/>
      <c r="D793" s="7" t="s">
        <v>361</v>
      </c>
      <c r="E793" s="7" t="s">
        <v>361</v>
      </c>
      <c r="F793" s="7" t="s">
        <v>361</v>
      </c>
      <c r="G793" s="7">
        <v>4711816</v>
      </c>
      <c r="H793" s="7" t="s">
        <v>361</v>
      </c>
      <c r="I793" s="7" t="s">
        <v>361</v>
      </c>
      <c r="J793" s="7">
        <v>2427065</v>
      </c>
      <c r="K793" s="7">
        <v>3236086</v>
      </c>
      <c r="L793" s="7" t="s">
        <v>361</v>
      </c>
      <c r="M793" s="7" t="s">
        <v>361</v>
      </c>
      <c r="N793" s="38">
        <v>10374967</v>
      </c>
      <c r="O793" s="46"/>
    </row>
    <row r="794" spans="1:18" x14ac:dyDescent="0.3">
      <c r="A794" s="40"/>
      <c r="B794" s="43" t="s">
        <v>31</v>
      </c>
      <c r="C794" s="59"/>
      <c r="D794" s="7" t="s">
        <v>361</v>
      </c>
      <c r="E794" s="7" t="s">
        <v>361</v>
      </c>
      <c r="F794" s="7" t="s">
        <v>361</v>
      </c>
      <c r="G794" s="7">
        <v>190465</v>
      </c>
      <c r="H794" s="7" t="s">
        <v>361</v>
      </c>
      <c r="I794" s="7" t="s">
        <v>361</v>
      </c>
      <c r="J794" s="7">
        <v>0</v>
      </c>
      <c r="K794" s="7">
        <v>0</v>
      </c>
      <c r="L794" s="7" t="s">
        <v>361</v>
      </c>
      <c r="M794" s="7" t="s">
        <v>361</v>
      </c>
      <c r="N794" s="38">
        <v>190465</v>
      </c>
      <c r="O794" s="46"/>
    </row>
    <row r="795" spans="1:18" x14ac:dyDescent="0.3">
      <c r="A795" s="40"/>
      <c r="B795" s="43"/>
      <c r="C795" s="59"/>
      <c r="D795" s="7"/>
      <c r="E795" s="7"/>
      <c r="F795" s="7"/>
      <c r="G795" s="7"/>
      <c r="H795" s="7"/>
      <c r="I795" s="7"/>
      <c r="J795" s="7"/>
      <c r="K795" s="7"/>
      <c r="L795" s="7"/>
      <c r="M795" s="7"/>
    </row>
    <row r="796" spans="1:18" x14ac:dyDescent="0.3">
      <c r="A796" s="40"/>
      <c r="B796" s="5" t="s">
        <v>281</v>
      </c>
      <c r="C796" s="59"/>
      <c r="N796" s="6"/>
      <c r="P796" s="29"/>
      <c r="Q796" s="29" t="s">
        <v>282</v>
      </c>
      <c r="R796" s="29"/>
    </row>
    <row r="797" spans="1:18" x14ac:dyDescent="0.3">
      <c r="A797" s="42">
        <v>1</v>
      </c>
      <c r="B797" s="41" t="s">
        <v>15</v>
      </c>
      <c r="C797" s="60" t="s">
        <v>283</v>
      </c>
      <c r="N797" s="6"/>
      <c r="P797" s="29" t="s">
        <v>168</v>
      </c>
      <c r="Q797" s="30">
        <f>SUM(N799,N805,N811,N817)</f>
        <v>135000000</v>
      </c>
      <c r="R797" s="29" t="b">
        <f>Q797='Pivot Table'!B12</f>
        <v>1</v>
      </c>
    </row>
    <row r="798" spans="1:18" x14ac:dyDescent="0.3">
      <c r="A798" s="40"/>
      <c r="B798" s="43" t="s">
        <v>27</v>
      </c>
      <c r="C798" s="59" t="s">
        <v>44</v>
      </c>
      <c r="N798" s="6"/>
      <c r="P798" s="29" t="s">
        <v>21</v>
      </c>
      <c r="Q798" s="30">
        <f>SUM(N800,N806,N812,N818)</f>
        <v>52214769</v>
      </c>
      <c r="R798" s="29" t="b">
        <f>Q798='Pivot Table'!C12</f>
        <v>1</v>
      </c>
    </row>
    <row r="799" spans="1:18" x14ac:dyDescent="0.3">
      <c r="A799" s="40"/>
      <c r="B799" s="43" t="s">
        <v>29</v>
      </c>
      <c r="C799" s="59"/>
      <c r="F799" s="7">
        <v>20000000</v>
      </c>
      <c r="N799" s="38">
        <v>20000000</v>
      </c>
      <c r="P799" s="29" t="s">
        <v>24</v>
      </c>
      <c r="Q799" s="30">
        <f>SUM(N801,N807,N813,N819)</f>
        <v>3979251</v>
      </c>
      <c r="R799" s="29" t="b">
        <f>Q799='Pivot Table'!D12</f>
        <v>1</v>
      </c>
    </row>
    <row r="800" spans="1:18" x14ac:dyDescent="0.3">
      <c r="A800" s="40"/>
      <c r="B800" s="43" t="s">
        <v>39</v>
      </c>
      <c r="C800" s="59"/>
      <c r="F800" s="7">
        <v>1283569</v>
      </c>
      <c r="N800" s="38">
        <v>1283569</v>
      </c>
      <c r="O800" s="46"/>
    </row>
    <row r="801" spans="1:15" x14ac:dyDescent="0.3">
      <c r="A801" s="40"/>
      <c r="B801" s="43" t="s">
        <v>31</v>
      </c>
      <c r="C801" s="59"/>
      <c r="F801" s="7">
        <v>0</v>
      </c>
      <c r="N801" s="38">
        <v>0</v>
      </c>
      <c r="O801" s="46"/>
    </row>
    <row r="802" spans="1:15" x14ac:dyDescent="0.3">
      <c r="A802" s="40"/>
      <c r="B802" s="43"/>
      <c r="C802" s="59"/>
      <c r="N802" s="6"/>
    </row>
    <row r="803" spans="1:15" x14ac:dyDescent="0.3">
      <c r="A803" s="42">
        <f>A797+1</f>
        <v>2</v>
      </c>
      <c r="B803" s="41" t="s">
        <v>15</v>
      </c>
      <c r="C803" s="60" t="s">
        <v>284</v>
      </c>
      <c r="N803" s="6"/>
    </row>
    <row r="804" spans="1:15" x14ac:dyDescent="0.3">
      <c r="A804" s="40"/>
      <c r="B804" s="43" t="s">
        <v>27</v>
      </c>
      <c r="C804" s="59" t="s">
        <v>44</v>
      </c>
      <c r="N804" s="6"/>
    </row>
    <row r="805" spans="1:15" x14ac:dyDescent="0.3">
      <c r="A805" s="40"/>
      <c r="B805" s="43" t="s">
        <v>29</v>
      </c>
      <c r="C805" s="59"/>
      <c r="F805" s="7">
        <v>25000000</v>
      </c>
      <c r="N805" s="38">
        <v>25000000</v>
      </c>
    </row>
    <row r="806" spans="1:15" x14ac:dyDescent="0.3">
      <c r="A806" s="40"/>
      <c r="B806" s="43" t="s">
        <v>39</v>
      </c>
      <c r="C806" s="59"/>
      <c r="F806" s="7">
        <v>0</v>
      </c>
      <c r="N806" s="38">
        <v>0</v>
      </c>
    </row>
    <row r="807" spans="1:15" x14ac:dyDescent="0.3">
      <c r="A807" s="40"/>
      <c r="B807" s="43" t="s">
        <v>31</v>
      </c>
      <c r="C807" s="59"/>
      <c r="F807" s="7">
        <v>2312350</v>
      </c>
      <c r="N807" s="38">
        <v>2312350</v>
      </c>
    </row>
    <row r="808" spans="1:15" x14ac:dyDescent="0.3">
      <c r="A808" s="40"/>
      <c r="B808" s="43"/>
      <c r="C808" s="59"/>
      <c r="N808" s="6"/>
    </row>
    <row r="809" spans="1:15" x14ac:dyDescent="0.3">
      <c r="A809" s="42">
        <f>A803+1</f>
        <v>3</v>
      </c>
      <c r="B809" s="41" t="s">
        <v>15</v>
      </c>
      <c r="C809" s="60" t="s">
        <v>285</v>
      </c>
      <c r="N809" s="6"/>
    </row>
    <row r="810" spans="1:15" x14ac:dyDescent="0.3">
      <c r="A810" s="40"/>
      <c r="B810" s="43" t="s">
        <v>27</v>
      </c>
      <c r="C810" s="59" t="s">
        <v>44</v>
      </c>
      <c r="N810" s="6"/>
    </row>
    <row r="811" spans="1:15" x14ac:dyDescent="0.3">
      <c r="A811" s="40"/>
      <c r="B811" s="43" t="s">
        <v>29</v>
      </c>
      <c r="C811" s="59"/>
      <c r="F811" s="7">
        <v>25000000</v>
      </c>
      <c r="N811" s="38">
        <v>25000000</v>
      </c>
    </row>
    <row r="812" spans="1:15" x14ac:dyDescent="0.3">
      <c r="A812" s="40"/>
      <c r="B812" s="43" t="s">
        <v>39</v>
      </c>
      <c r="C812" s="59"/>
      <c r="F812" s="7">
        <v>0</v>
      </c>
      <c r="N812" s="38">
        <v>0</v>
      </c>
    </row>
    <row r="813" spans="1:15" x14ac:dyDescent="0.3">
      <c r="A813" s="40"/>
      <c r="B813" s="43" t="s">
        <v>31</v>
      </c>
      <c r="C813" s="59"/>
      <c r="F813" s="7">
        <v>1666901</v>
      </c>
      <c r="N813" s="38">
        <v>1666901</v>
      </c>
      <c r="O813" s="46"/>
    </row>
    <row r="814" spans="1:15" x14ac:dyDescent="0.3">
      <c r="A814" s="40"/>
      <c r="B814" s="43"/>
      <c r="C814" s="59"/>
      <c r="N814" s="6"/>
    </row>
    <row r="815" spans="1:15" x14ac:dyDescent="0.3">
      <c r="A815" s="42">
        <f>A809+1</f>
        <v>4</v>
      </c>
      <c r="B815" s="41" t="s">
        <v>15</v>
      </c>
      <c r="C815" s="60" t="s">
        <v>286</v>
      </c>
      <c r="N815" s="6"/>
    </row>
    <row r="816" spans="1:15" x14ac:dyDescent="0.3">
      <c r="A816" s="40"/>
      <c r="B816" s="43" t="s">
        <v>27</v>
      </c>
      <c r="C816" s="59" t="s">
        <v>44</v>
      </c>
      <c r="N816" s="6"/>
    </row>
    <row r="817" spans="1:18" x14ac:dyDescent="0.3">
      <c r="A817" s="40"/>
      <c r="B817" s="43" t="s">
        <v>29</v>
      </c>
      <c r="C817" s="59"/>
      <c r="F817" s="7">
        <v>65000000</v>
      </c>
      <c r="N817" s="38">
        <v>65000000</v>
      </c>
    </row>
    <row r="818" spans="1:18" x14ac:dyDescent="0.3">
      <c r="A818" s="40"/>
      <c r="B818" s="43" t="s">
        <v>39</v>
      </c>
      <c r="C818" s="59"/>
      <c r="F818" s="7">
        <v>50931200</v>
      </c>
      <c r="N818" s="38">
        <v>50931200</v>
      </c>
    </row>
    <row r="819" spans="1:18" x14ac:dyDescent="0.3">
      <c r="A819" s="43"/>
      <c r="B819" s="43" t="s">
        <v>31</v>
      </c>
      <c r="C819" s="69"/>
      <c r="D819" s="43"/>
      <c r="E819" s="43"/>
      <c r="F819" s="7">
        <v>0</v>
      </c>
      <c r="G819" s="43"/>
      <c r="H819" s="43"/>
      <c r="I819" s="43"/>
      <c r="J819" s="43"/>
      <c r="K819" s="43"/>
      <c r="L819" s="43"/>
      <c r="M819" s="43"/>
      <c r="N819" s="38">
        <v>0</v>
      </c>
    </row>
    <row r="820" spans="1:18" ht="13.5" x14ac:dyDescent="0.25">
      <c r="A820" s="43"/>
      <c r="B820" s="43"/>
      <c r="C820" s="69"/>
      <c r="D820" s="43"/>
      <c r="E820" s="43"/>
      <c r="F820" s="43"/>
      <c r="G820" s="43"/>
      <c r="H820" s="43"/>
      <c r="I820" s="43"/>
      <c r="J820" s="43"/>
      <c r="K820" s="43"/>
      <c r="L820" s="43"/>
      <c r="M820" s="43"/>
      <c r="N820" s="43"/>
    </row>
    <row r="821" spans="1:18" x14ac:dyDescent="0.3">
      <c r="A821" s="43"/>
      <c r="B821" s="5" t="s">
        <v>612</v>
      </c>
      <c r="C821" s="69"/>
      <c r="D821" s="43"/>
      <c r="E821" s="43"/>
      <c r="F821" s="43"/>
      <c r="G821" s="43"/>
      <c r="H821" s="43"/>
      <c r="I821" s="43"/>
      <c r="J821" s="43"/>
      <c r="K821" s="43"/>
      <c r="L821" s="43"/>
      <c r="M821" s="43"/>
      <c r="N821" s="43"/>
      <c r="P821" s="29"/>
      <c r="Q821" s="29" t="s">
        <v>609</v>
      </c>
      <c r="R821" s="29"/>
    </row>
    <row r="822" spans="1:18" x14ac:dyDescent="0.3">
      <c r="A822" s="42">
        <v>1</v>
      </c>
      <c r="B822" s="41" t="s">
        <v>15</v>
      </c>
      <c r="C822" s="60" t="s">
        <v>611</v>
      </c>
      <c r="N822" s="6"/>
      <c r="P822" s="29" t="s">
        <v>610</v>
      </c>
      <c r="Q822" s="30">
        <f>N824</f>
        <v>170000000</v>
      </c>
      <c r="R822" s="29" t="b">
        <f>Q822='Pivot Table'!B30</f>
        <v>1</v>
      </c>
    </row>
    <row r="823" spans="1:18" x14ac:dyDescent="0.3">
      <c r="A823" s="40"/>
      <c r="B823" s="43" t="s">
        <v>27</v>
      </c>
      <c r="C823" s="59" t="s">
        <v>44</v>
      </c>
      <c r="N823" s="6"/>
      <c r="P823" s="29" t="s">
        <v>21</v>
      </c>
      <c r="Q823" s="30">
        <f>N825</f>
        <v>155159000</v>
      </c>
      <c r="R823" s="29" t="b">
        <f>Q823='Pivot Table'!C30</f>
        <v>1</v>
      </c>
    </row>
    <row r="824" spans="1:18" x14ac:dyDescent="0.3">
      <c r="A824" s="40"/>
      <c r="B824" s="43" t="s">
        <v>29</v>
      </c>
      <c r="C824" s="59"/>
      <c r="D824" s="7" t="s">
        <v>361</v>
      </c>
      <c r="E824" s="7" t="s">
        <v>361</v>
      </c>
      <c r="F824" s="7" t="s">
        <v>361</v>
      </c>
      <c r="G824" s="7" t="s">
        <v>361</v>
      </c>
      <c r="H824" s="7" t="s">
        <v>361</v>
      </c>
      <c r="I824" s="7">
        <v>170000000</v>
      </c>
      <c r="J824" s="7" t="s">
        <v>361</v>
      </c>
      <c r="K824" s="7" t="s">
        <v>361</v>
      </c>
      <c r="L824" s="7" t="s">
        <v>361</v>
      </c>
      <c r="M824" s="7" t="s">
        <v>361</v>
      </c>
      <c r="N824" s="38">
        <v>170000000</v>
      </c>
      <c r="P824" s="29" t="s">
        <v>24</v>
      </c>
      <c r="Q824" s="30">
        <f>N826</f>
        <v>0</v>
      </c>
      <c r="R824" s="29" t="b">
        <f>Q824='Pivot Table'!D30</f>
        <v>1</v>
      </c>
    </row>
    <row r="825" spans="1:18" x14ac:dyDescent="0.3">
      <c r="A825" s="40"/>
      <c r="B825" s="43" t="s">
        <v>39</v>
      </c>
      <c r="C825" s="59"/>
      <c r="D825" s="7" t="s">
        <v>361</v>
      </c>
      <c r="E825" s="7" t="s">
        <v>361</v>
      </c>
      <c r="F825" s="7" t="s">
        <v>361</v>
      </c>
      <c r="G825" s="7" t="s">
        <v>361</v>
      </c>
      <c r="H825" s="7" t="s">
        <v>361</v>
      </c>
      <c r="I825" s="7">
        <v>155159000</v>
      </c>
      <c r="J825" s="7" t="s">
        <v>361</v>
      </c>
      <c r="K825" s="7" t="s">
        <v>361</v>
      </c>
      <c r="L825" s="7" t="s">
        <v>361</v>
      </c>
      <c r="M825" s="7" t="s">
        <v>361</v>
      </c>
      <c r="N825" s="38">
        <v>155159000</v>
      </c>
    </row>
    <row r="826" spans="1:18" x14ac:dyDescent="0.3">
      <c r="A826" s="40"/>
      <c r="B826" s="43" t="s">
        <v>31</v>
      </c>
      <c r="C826" s="59"/>
      <c r="D826" s="7" t="s">
        <v>361</v>
      </c>
      <c r="E826" s="7" t="s">
        <v>361</v>
      </c>
      <c r="F826" s="7" t="s">
        <v>361</v>
      </c>
      <c r="G826" s="7" t="s">
        <v>361</v>
      </c>
      <c r="H826" s="7" t="s">
        <v>361</v>
      </c>
      <c r="I826" s="7">
        <v>0</v>
      </c>
      <c r="J826" s="7" t="s">
        <v>361</v>
      </c>
      <c r="K826" s="7" t="s">
        <v>361</v>
      </c>
      <c r="L826" s="7" t="s">
        <v>361</v>
      </c>
      <c r="M826" s="7" t="s">
        <v>361</v>
      </c>
      <c r="N826" s="38">
        <v>0</v>
      </c>
    </row>
    <row r="827" spans="1:18" x14ac:dyDescent="0.3">
      <c r="N827" s="6"/>
    </row>
    <row r="828" spans="1:18" x14ac:dyDescent="0.3">
      <c r="N828" s="6"/>
    </row>
    <row r="829" spans="1:18" x14ac:dyDescent="0.3">
      <c r="N829" s="6"/>
    </row>
    <row r="830" spans="1:18" x14ac:dyDescent="0.3">
      <c r="N830" s="6"/>
    </row>
    <row r="831" spans="1:18" x14ac:dyDescent="0.3">
      <c r="N831" s="6"/>
    </row>
    <row r="832" spans="1:18" x14ac:dyDescent="0.3">
      <c r="N832" s="6"/>
    </row>
    <row r="833" spans="14:14" x14ac:dyDescent="0.3">
      <c r="N833" s="6"/>
    </row>
    <row r="834" spans="14:14" x14ac:dyDescent="0.3">
      <c r="N834" s="6"/>
    </row>
    <row r="835" spans="14:14" x14ac:dyDescent="0.3">
      <c r="N835" s="6"/>
    </row>
    <row r="836" spans="14:14" x14ac:dyDescent="0.3">
      <c r="N836" s="6"/>
    </row>
    <row r="837" spans="14:14" x14ac:dyDescent="0.3">
      <c r="N837" s="6"/>
    </row>
    <row r="838" spans="14:14" x14ac:dyDescent="0.3">
      <c r="N838" s="6"/>
    </row>
    <row r="839" spans="14:14" x14ac:dyDescent="0.3">
      <c r="N839" s="6"/>
    </row>
    <row r="840" spans="14:14" x14ac:dyDescent="0.3">
      <c r="N840" s="6"/>
    </row>
    <row r="841" spans="14:14" x14ac:dyDescent="0.3">
      <c r="N841" s="6"/>
    </row>
    <row r="842" spans="14:14" x14ac:dyDescent="0.3">
      <c r="N842" s="6"/>
    </row>
    <row r="843" spans="14:14" x14ac:dyDescent="0.3">
      <c r="N843" s="6"/>
    </row>
    <row r="844" spans="14:14" x14ac:dyDescent="0.3">
      <c r="N844" s="6"/>
    </row>
    <row r="845" spans="14:14" x14ac:dyDescent="0.3">
      <c r="N845" s="6"/>
    </row>
    <row r="846" spans="14:14" x14ac:dyDescent="0.3">
      <c r="N846" s="6"/>
    </row>
    <row r="847" spans="14:14" x14ac:dyDescent="0.3">
      <c r="N847" s="6"/>
    </row>
    <row r="848" spans="14:14" x14ac:dyDescent="0.3">
      <c r="N848" s="6"/>
    </row>
    <row r="849" spans="14:14" x14ac:dyDescent="0.3">
      <c r="N849" s="6"/>
    </row>
    <row r="850" spans="14:14" x14ac:dyDescent="0.3">
      <c r="N850" s="6"/>
    </row>
    <row r="851" spans="14:14" x14ac:dyDescent="0.3">
      <c r="N851" s="6"/>
    </row>
    <row r="852" spans="14:14" x14ac:dyDescent="0.3">
      <c r="N852" s="6"/>
    </row>
    <row r="853" spans="14:14" x14ac:dyDescent="0.3">
      <c r="N853" s="6"/>
    </row>
    <row r="854" spans="14:14" x14ac:dyDescent="0.3">
      <c r="N854" s="6"/>
    </row>
    <row r="855" spans="14:14" x14ac:dyDescent="0.3">
      <c r="N855" s="6"/>
    </row>
    <row r="856" spans="14:14" x14ac:dyDescent="0.3">
      <c r="N856" s="6"/>
    </row>
    <row r="857" spans="14:14" x14ac:dyDescent="0.3">
      <c r="N857" s="6"/>
    </row>
    <row r="858" spans="14:14" x14ac:dyDescent="0.3">
      <c r="N858" s="6"/>
    </row>
    <row r="859" spans="14:14" x14ac:dyDescent="0.3">
      <c r="N859" s="6"/>
    </row>
    <row r="860" spans="14:14" x14ac:dyDescent="0.3">
      <c r="N860" s="6"/>
    </row>
    <row r="861" spans="14:14" x14ac:dyDescent="0.3">
      <c r="N861" s="6"/>
    </row>
    <row r="862" spans="14:14" x14ac:dyDescent="0.3">
      <c r="N862" s="6"/>
    </row>
    <row r="863" spans="14:14" x14ac:dyDescent="0.3">
      <c r="N863" s="6"/>
    </row>
    <row r="864" spans="14:14" x14ac:dyDescent="0.3">
      <c r="N864" s="6"/>
    </row>
    <row r="865" spans="14:14" x14ac:dyDescent="0.3">
      <c r="N865" s="6"/>
    </row>
    <row r="866" spans="14:14" x14ac:dyDescent="0.3">
      <c r="N866" s="6"/>
    </row>
    <row r="867" spans="14:14" x14ac:dyDescent="0.3">
      <c r="N867" s="6"/>
    </row>
    <row r="868" spans="14:14" x14ac:dyDescent="0.3">
      <c r="N868" s="6"/>
    </row>
    <row r="869" spans="14:14" x14ac:dyDescent="0.3">
      <c r="N869" s="6"/>
    </row>
    <row r="870" spans="14:14" x14ac:dyDescent="0.3">
      <c r="N870" s="6"/>
    </row>
    <row r="871" spans="14:14" x14ac:dyDescent="0.3">
      <c r="N871" s="6"/>
    </row>
    <row r="872" spans="14:14" x14ac:dyDescent="0.3">
      <c r="N872" s="6"/>
    </row>
    <row r="873" spans="14:14" x14ac:dyDescent="0.3">
      <c r="N873" s="6"/>
    </row>
    <row r="874" spans="14:14" x14ac:dyDescent="0.3">
      <c r="N874" s="6"/>
    </row>
    <row r="875" spans="14:14" x14ac:dyDescent="0.3">
      <c r="N875" s="6"/>
    </row>
    <row r="876" spans="14:14" x14ac:dyDescent="0.3">
      <c r="N876" s="6"/>
    </row>
    <row r="877" spans="14:14" x14ac:dyDescent="0.3">
      <c r="N877" s="6"/>
    </row>
    <row r="878" spans="14:14" x14ac:dyDescent="0.3">
      <c r="N878" s="6"/>
    </row>
    <row r="879" spans="14:14" x14ac:dyDescent="0.3">
      <c r="N879" s="6"/>
    </row>
    <row r="880" spans="14:14" x14ac:dyDescent="0.3">
      <c r="N880" s="6"/>
    </row>
    <row r="881" spans="14:14" x14ac:dyDescent="0.3">
      <c r="N881" s="6"/>
    </row>
    <row r="882" spans="14:14" x14ac:dyDescent="0.3">
      <c r="N882" s="6"/>
    </row>
    <row r="883" spans="14:14" x14ac:dyDescent="0.3">
      <c r="N883" s="6"/>
    </row>
    <row r="884" spans="14:14" x14ac:dyDescent="0.3">
      <c r="N884" s="6"/>
    </row>
    <row r="885" spans="14:14" x14ac:dyDescent="0.3">
      <c r="N885" s="6"/>
    </row>
    <row r="886" spans="14:14" x14ac:dyDescent="0.3">
      <c r="N886" s="6"/>
    </row>
    <row r="887" spans="14:14" x14ac:dyDescent="0.3">
      <c r="N887" s="6"/>
    </row>
    <row r="888" spans="14:14" x14ac:dyDescent="0.3">
      <c r="N888" s="6"/>
    </row>
    <row r="889" spans="14:14" x14ac:dyDescent="0.3">
      <c r="N889" s="6"/>
    </row>
    <row r="890" spans="14:14" x14ac:dyDescent="0.3">
      <c r="N890" s="6"/>
    </row>
    <row r="891" spans="14:14" x14ac:dyDescent="0.3">
      <c r="N891" s="6"/>
    </row>
    <row r="892" spans="14:14" x14ac:dyDescent="0.3">
      <c r="N892" s="6"/>
    </row>
    <row r="893" spans="14:14" x14ac:dyDescent="0.3">
      <c r="N893" s="6"/>
    </row>
    <row r="894" spans="14:14" x14ac:dyDescent="0.3">
      <c r="N894" s="6"/>
    </row>
    <row r="895" spans="14:14" x14ac:dyDescent="0.3">
      <c r="N895" s="6"/>
    </row>
    <row r="896" spans="14:14" x14ac:dyDescent="0.3">
      <c r="N896" s="6"/>
    </row>
    <row r="897" spans="14:14" x14ac:dyDescent="0.3">
      <c r="N897" s="6"/>
    </row>
    <row r="898" spans="14:14" x14ac:dyDescent="0.3">
      <c r="N898" s="6"/>
    </row>
    <row r="899" spans="14:14" x14ac:dyDescent="0.3">
      <c r="N899" s="6"/>
    </row>
    <row r="900" spans="14:14" x14ac:dyDescent="0.3">
      <c r="N900" s="6"/>
    </row>
    <row r="901" spans="14:14" x14ac:dyDescent="0.3">
      <c r="N901" s="6"/>
    </row>
    <row r="902" spans="14:14" x14ac:dyDescent="0.3">
      <c r="N902" s="6"/>
    </row>
    <row r="903" spans="14:14" x14ac:dyDescent="0.3">
      <c r="N903" s="6"/>
    </row>
    <row r="904" spans="14:14" x14ac:dyDescent="0.3">
      <c r="N904" s="6"/>
    </row>
    <row r="905" spans="14:14" x14ac:dyDescent="0.3">
      <c r="N905" s="6"/>
    </row>
    <row r="906" spans="14:14" x14ac:dyDescent="0.3">
      <c r="N906" s="6"/>
    </row>
    <row r="907" spans="14:14" x14ac:dyDescent="0.3">
      <c r="N907" s="6"/>
    </row>
    <row r="908" spans="14:14" x14ac:dyDescent="0.3">
      <c r="N908" s="6"/>
    </row>
    <row r="909" spans="14:14" x14ac:dyDescent="0.3">
      <c r="N909" s="6"/>
    </row>
    <row r="910" spans="14:14" x14ac:dyDescent="0.3">
      <c r="N910" s="6"/>
    </row>
    <row r="911" spans="14:14" x14ac:dyDescent="0.3">
      <c r="N911" s="6"/>
    </row>
    <row r="912" spans="14:14" x14ac:dyDescent="0.3">
      <c r="N912" s="6"/>
    </row>
    <row r="913" spans="14:14" x14ac:dyDescent="0.3">
      <c r="N913" s="6"/>
    </row>
    <row r="914" spans="14:14" x14ac:dyDescent="0.3">
      <c r="N914" s="6"/>
    </row>
    <row r="915" spans="14:14" x14ac:dyDescent="0.3">
      <c r="N915" s="6"/>
    </row>
    <row r="916" spans="14:14" x14ac:dyDescent="0.3">
      <c r="N916" s="6"/>
    </row>
    <row r="917" spans="14:14" x14ac:dyDescent="0.3">
      <c r="N917" s="6"/>
    </row>
    <row r="918" spans="14:14" x14ac:dyDescent="0.3">
      <c r="N918" s="6"/>
    </row>
    <row r="919" spans="14:14" x14ac:dyDescent="0.3">
      <c r="N919" s="6"/>
    </row>
    <row r="920" spans="14:14" x14ac:dyDescent="0.3">
      <c r="N920" s="6"/>
    </row>
    <row r="921" spans="14:14" x14ac:dyDescent="0.3">
      <c r="N921" s="6"/>
    </row>
    <row r="922" spans="14:14" x14ac:dyDescent="0.3">
      <c r="N922" s="6"/>
    </row>
    <row r="923" spans="14:14" x14ac:dyDescent="0.3">
      <c r="N923" s="6"/>
    </row>
    <row r="924" spans="14:14" x14ac:dyDescent="0.3">
      <c r="N924" s="6"/>
    </row>
    <row r="925" spans="14:14" x14ac:dyDescent="0.3">
      <c r="N925" s="6"/>
    </row>
    <row r="926" spans="14:14" x14ac:dyDescent="0.3">
      <c r="N926" s="6"/>
    </row>
    <row r="927" spans="14:14" x14ac:dyDescent="0.3">
      <c r="N927" s="6"/>
    </row>
    <row r="928" spans="14:14" x14ac:dyDescent="0.3">
      <c r="N928" s="6"/>
    </row>
    <row r="929" spans="14:14" x14ac:dyDescent="0.3">
      <c r="N929" s="6"/>
    </row>
    <row r="930" spans="14:14" x14ac:dyDescent="0.3">
      <c r="N930" s="6"/>
    </row>
    <row r="931" spans="14:14" x14ac:dyDescent="0.3">
      <c r="N931" s="6"/>
    </row>
    <row r="932" spans="14:14" x14ac:dyDescent="0.3">
      <c r="N932" s="6"/>
    </row>
    <row r="933" spans="14:14" x14ac:dyDescent="0.3">
      <c r="N933" s="6"/>
    </row>
    <row r="934" spans="14:14" x14ac:dyDescent="0.3">
      <c r="N934" s="6"/>
    </row>
    <row r="935" spans="14:14" x14ac:dyDescent="0.3">
      <c r="N935" s="6"/>
    </row>
    <row r="936" spans="14:14" x14ac:dyDescent="0.3">
      <c r="N936" s="6"/>
    </row>
    <row r="937" spans="14:14" x14ac:dyDescent="0.3">
      <c r="N937" s="6"/>
    </row>
    <row r="938" spans="14:14" x14ac:dyDescent="0.3">
      <c r="N938" s="6"/>
    </row>
    <row r="939" spans="14:14" x14ac:dyDescent="0.3">
      <c r="N939" s="6"/>
    </row>
    <row r="940" spans="14:14" x14ac:dyDescent="0.3">
      <c r="N940" s="6"/>
    </row>
    <row r="941" spans="14:14" x14ac:dyDescent="0.3">
      <c r="N941" s="6"/>
    </row>
    <row r="942" spans="14:14" x14ac:dyDescent="0.3">
      <c r="N942" s="6"/>
    </row>
    <row r="943" spans="14:14" x14ac:dyDescent="0.3">
      <c r="N943" s="6"/>
    </row>
    <row r="944" spans="14:14" x14ac:dyDescent="0.3">
      <c r="N944" s="6"/>
    </row>
    <row r="945" spans="14:14" x14ac:dyDescent="0.3">
      <c r="N945" s="6"/>
    </row>
    <row r="946" spans="14:14" x14ac:dyDescent="0.3">
      <c r="N946" s="6"/>
    </row>
    <row r="947" spans="14:14" x14ac:dyDescent="0.3">
      <c r="N947" s="6"/>
    </row>
    <row r="948" spans="14:14" x14ac:dyDescent="0.3">
      <c r="N948" s="6"/>
    </row>
    <row r="949" spans="14:14" x14ac:dyDescent="0.3">
      <c r="N949" s="6"/>
    </row>
    <row r="950" spans="14:14" x14ac:dyDescent="0.3">
      <c r="N950" s="6"/>
    </row>
    <row r="951" spans="14:14" x14ac:dyDescent="0.3">
      <c r="N951" s="6"/>
    </row>
    <row r="952" spans="14:14" x14ac:dyDescent="0.3">
      <c r="N952" s="6"/>
    </row>
    <row r="953" spans="14:14" x14ac:dyDescent="0.3">
      <c r="N953" s="6"/>
    </row>
    <row r="954" spans="14:14" x14ac:dyDescent="0.3">
      <c r="N954" s="6"/>
    </row>
    <row r="955" spans="14:14" x14ac:dyDescent="0.3">
      <c r="N955" s="6"/>
    </row>
    <row r="956" spans="14:14" x14ac:dyDescent="0.3">
      <c r="N956" s="6"/>
    </row>
    <row r="957" spans="14:14" x14ac:dyDescent="0.3">
      <c r="N957" s="6"/>
    </row>
    <row r="958" spans="14:14" x14ac:dyDescent="0.3">
      <c r="N958" s="6"/>
    </row>
    <row r="959" spans="14:14" x14ac:dyDescent="0.3">
      <c r="N959" s="6"/>
    </row>
    <row r="960" spans="14:14" x14ac:dyDescent="0.3">
      <c r="N960" s="6"/>
    </row>
    <row r="961" spans="14:14" x14ac:dyDescent="0.3">
      <c r="N961" s="6"/>
    </row>
    <row r="962" spans="14:14" x14ac:dyDescent="0.3">
      <c r="N962" s="6"/>
    </row>
    <row r="963" spans="14:14" x14ac:dyDescent="0.3">
      <c r="N963" s="6"/>
    </row>
    <row r="964" spans="14:14" x14ac:dyDescent="0.3">
      <c r="N964" s="6"/>
    </row>
    <row r="965" spans="14:14" x14ac:dyDescent="0.3">
      <c r="N965" s="6"/>
    </row>
    <row r="966" spans="14:14" x14ac:dyDescent="0.3">
      <c r="N966" s="6"/>
    </row>
    <row r="967" spans="14:14" x14ac:dyDescent="0.3">
      <c r="N967" s="6"/>
    </row>
    <row r="968" spans="14:14" x14ac:dyDescent="0.3">
      <c r="N968" s="6"/>
    </row>
    <row r="969" spans="14:14" x14ac:dyDescent="0.3">
      <c r="N969" s="6"/>
    </row>
    <row r="970" spans="14:14" x14ac:dyDescent="0.3">
      <c r="N970" s="6"/>
    </row>
    <row r="971" spans="14:14" x14ac:dyDescent="0.3">
      <c r="N971" s="6"/>
    </row>
    <row r="972" spans="14:14" x14ac:dyDescent="0.3">
      <c r="N972" s="6"/>
    </row>
    <row r="973" spans="14:14" x14ac:dyDescent="0.3">
      <c r="N973" s="6"/>
    </row>
    <row r="974" spans="14:14" x14ac:dyDescent="0.3">
      <c r="N974" s="6"/>
    </row>
    <row r="975" spans="14:14" x14ac:dyDescent="0.3">
      <c r="N975" s="6"/>
    </row>
    <row r="976" spans="14:14" x14ac:dyDescent="0.3">
      <c r="N976" s="6"/>
    </row>
    <row r="977" spans="14:14" x14ac:dyDescent="0.3">
      <c r="N977" s="6"/>
    </row>
    <row r="978" spans="14:14" x14ac:dyDescent="0.3">
      <c r="N978" s="6"/>
    </row>
    <row r="979" spans="14:14" x14ac:dyDescent="0.3">
      <c r="N979" s="6"/>
    </row>
    <row r="980" spans="14:14" x14ac:dyDescent="0.3">
      <c r="N980" s="6"/>
    </row>
    <row r="981" spans="14:14" x14ac:dyDescent="0.3">
      <c r="N981" s="6"/>
    </row>
    <row r="982" spans="14:14" x14ac:dyDescent="0.3">
      <c r="N982" s="6"/>
    </row>
    <row r="983" spans="14:14" x14ac:dyDescent="0.3">
      <c r="N983" s="6"/>
    </row>
    <row r="984" spans="14:14" x14ac:dyDescent="0.3">
      <c r="N984" s="6"/>
    </row>
    <row r="985" spans="14:14" x14ac:dyDescent="0.3">
      <c r="N985" s="6"/>
    </row>
    <row r="986" spans="14:14" x14ac:dyDescent="0.3">
      <c r="N986" s="6"/>
    </row>
    <row r="987" spans="14:14" x14ac:dyDescent="0.3">
      <c r="N987" s="6"/>
    </row>
    <row r="988" spans="14:14" x14ac:dyDescent="0.3">
      <c r="N988" s="6"/>
    </row>
    <row r="989" spans="14:14" x14ac:dyDescent="0.3">
      <c r="N989" s="6"/>
    </row>
    <row r="990" spans="14:14" x14ac:dyDescent="0.3">
      <c r="N990" s="6"/>
    </row>
    <row r="991" spans="14:14" x14ac:dyDescent="0.3">
      <c r="N991" s="6"/>
    </row>
  </sheetData>
  <mergeCells count="1">
    <mergeCell ref="B2:N2"/>
  </mergeCells>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6EA474-C651-4ABF-ADDC-8A7576C539A7}">
  <sheetPr>
    <tabColor rgb="FF00B050"/>
  </sheetPr>
  <dimension ref="A1:N148"/>
  <sheetViews>
    <sheetView workbookViewId="0">
      <selection activeCell="B183" sqref="B183"/>
    </sheetView>
  </sheetViews>
  <sheetFormatPr defaultRowHeight="14.5" x14ac:dyDescent="0.35"/>
  <cols>
    <col min="1" max="1" width="11" customWidth="1"/>
    <col min="2" max="2" width="13" customWidth="1"/>
    <col min="4" max="4" width="15.7265625" customWidth="1"/>
    <col min="5" max="5" width="15.81640625" customWidth="1"/>
    <col min="6" max="6" width="14.81640625" customWidth="1"/>
    <col min="7" max="7" width="13.54296875" customWidth="1"/>
    <col min="8" max="8" width="14.54296875" customWidth="1"/>
    <col min="9" max="9" width="16.453125" customWidth="1"/>
    <col min="10" max="10" width="12.81640625" customWidth="1"/>
    <col min="11" max="11" width="20.81640625" customWidth="1"/>
    <col min="12" max="12" width="18.453125" customWidth="1"/>
    <col min="13" max="13" width="34.54296875" customWidth="1"/>
    <col min="14" max="14" width="9.26953125" customWidth="1"/>
  </cols>
  <sheetData>
    <row r="1" spans="1:14" x14ac:dyDescent="0.35">
      <c r="A1" t="s">
        <v>303</v>
      </c>
      <c r="B1" t="s">
        <v>15</v>
      </c>
      <c r="C1" t="s">
        <v>304</v>
      </c>
      <c r="D1" t="s">
        <v>305</v>
      </c>
      <c r="E1" t="s">
        <v>306</v>
      </c>
      <c r="F1" t="s">
        <v>19</v>
      </c>
      <c r="G1" t="s">
        <v>307</v>
      </c>
      <c r="H1" t="s">
        <v>169</v>
      </c>
      <c r="I1" t="s">
        <v>308</v>
      </c>
      <c r="J1" t="s">
        <v>309</v>
      </c>
      <c r="K1" t="s">
        <v>310</v>
      </c>
      <c r="L1" t="s">
        <v>311</v>
      </c>
      <c r="M1" t="s">
        <v>312</v>
      </c>
      <c r="N1" t="s">
        <v>313</v>
      </c>
    </row>
    <row r="2" spans="1:14" hidden="1" x14ac:dyDescent="0.35">
      <c r="A2" t="s">
        <v>296</v>
      </c>
      <c r="B2" t="s">
        <v>231</v>
      </c>
      <c r="C2" t="s">
        <v>10</v>
      </c>
      <c r="D2" t="s">
        <v>391</v>
      </c>
      <c r="E2" t="s">
        <v>44</v>
      </c>
      <c r="F2">
        <v>28018841</v>
      </c>
      <c r="G2">
        <v>28004095</v>
      </c>
      <c r="H2">
        <v>104165</v>
      </c>
      <c r="I2">
        <v>24503678</v>
      </c>
      <c r="J2">
        <v>24607843</v>
      </c>
      <c r="K2">
        <v>0.88</v>
      </c>
      <c r="L2">
        <v>-7.2999999999999995E-2</v>
      </c>
      <c r="M2">
        <v>0</v>
      </c>
      <c r="N2" t="s">
        <v>316</v>
      </c>
    </row>
    <row r="3" spans="1:14" hidden="1" x14ac:dyDescent="0.35">
      <c r="A3" t="s">
        <v>296</v>
      </c>
      <c r="B3" t="s">
        <v>231</v>
      </c>
      <c r="C3" t="s">
        <v>3</v>
      </c>
      <c r="D3" t="s">
        <v>391</v>
      </c>
      <c r="E3" t="s">
        <v>44</v>
      </c>
      <c r="F3">
        <v>5000000</v>
      </c>
      <c r="G3">
        <v>4985534</v>
      </c>
      <c r="H3">
        <v>0</v>
      </c>
      <c r="I3">
        <v>4954048</v>
      </c>
      <c r="J3">
        <v>4954048</v>
      </c>
      <c r="K3">
        <v>0.99</v>
      </c>
      <c r="L3">
        <v>-2E-3</v>
      </c>
      <c r="M3">
        <v>0</v>
      </c>
      <c r="N3" t="s">
        <v>316</v>
      </c>
    </row>
    <row r="4" spans="1:14" hidden="1" x14ac:dyDescent="0.35">
      <c r="A4" t="s">
        <v>296</v>
      </c>
      <c r="B4" t="s">
        <v>231</v>
      </c>
      <c r="C4" t="s">
        <v>2</v>
      </c>
      <c r="D4" t="s">
        <v>391</v>
      </c>
      <c r="E4" t="s">
        <v>44</v>
      </c>
      <c r="F4">
        <v>22016771</v>
      </c>
      <c r="G4">
        <v>21961920</v>
      </c>
      <c r="H4">
        <v>0</v>
      </c>
      <c r="I4">
        <v>20897155</v>
      </c>
      <c r="J4">
        <v>20897155</v>
      </c>
      <c r="K4">
        <v>0.95</v>
      </c>
      <c r="L4">
        <v>-1.9E-2</v>
      </c>
      <c r="M4">
        <v>0</v>
      </c>
      <c r="N4" t="s">
        <v>316</v>
      </c>
    </row>
    <row r="5" spans="1:14" hidden="1" x14ac:dyDescent="0.35">
      <c r="A5" t="s">
        <v>296</v>
      </c>
      <c r="B5" t="s">
        <v>231</v>
      </c>
      <c r="C5" t="s">
        <v>5</v>
      </c>
      <c r="D5" t="s">
        <v>391</v>
      </c>
      <c r="E5" t="s">
        <v>44</v>
      </c>
      <c r="F5">
        <v>33040319</v>
      </c>
      <c r="G5">
        <v>32899923</v>
      </c>
      <c r="H5">
        <v>2516521</v>
      </c>
      <c r="I5">
        <v>32245210</v>
      </c>
      <c r="J5">
        <v>34761731</v>
      </c>
      <c r="K5">
        <v>1.06</v>
      </c>
      <c r="L5">
        <v>1.7999999999999999E-2</v>
      </c>
      <c r="M5">
        <v>0</v>
      </c>
      <c r="N5" t="s">
        <v>316</v>
      </c>
    </row>
    <row r="6" spans="1:14" hidden="1" x14ac:dyDescent="0.35">
      <c r="A6" t="s">
        <v>296</v>
      </c>
      <c r="B6" t="s">
        <v>231</v>
      </c>
      <c r="C6" t="s">
        <v>8</v>
      </c>
      <c r="D6" t="s">
        <v>391</v>
      </c>
      <c r="E6" t="s">
        <v>44</v>
      </c>
      <c r="F6">
        <v>21488443</v>
      </c>
      <c r="G6">
        <v>21446018</v>
      </c>
      <c r="H6">
        <v>1900998</v>
      </c>
      <c r="I6">
        <v>19612284</v>
      </c>
      <c r="J6">
        <v>21513282</v>
      </c>
      <c r="K6">
        <v>1</v>
      </c>
      <c r="L6">
        <v>1E-3</v>
      </c>
      <c r="M6">
        <v>0</v>
      </c>
      <c r="N6" t="s">
        <v>316</v>
      </c>
    </row>
    <row r="7" spans="1:14" hidden="1" x14ac:dyDescent="0.35">
      <c r="A7" t="s">
        <v>296</v>
      </c>
      <c r="B7" t="s">
        <v>231</v>
      </c>
      <c r="C7" t="s">
        <v>4</v>
      </c>
      <c r="D7" t="s">
        <v>391</v>
      </c>
      <c r="E7" t="s">
        <v>44</v>
      </c>
      <c r="F7">
        <v>27842382</v>
      </c>
      <c r="G7">
        <v>27842382</v>
      </c>
      <c r="H7">
        <v>16488034</v>
      </c>
      <c r="I7">
        <v>16224783</v>
      </c>
      <c r="J7">
        <v>32712816</v>
      </c>
      <c r="K7">
        <v>1.17</v>
      </c>
      <c r="L7">
        <v>6.0999999999999999E-2</v>
      </c>
      <c r="M7">
        <v>0</v>
      </c>
      <c r="N7" t="s">
        <v>316</v>
      </c>
    </row>
    <row r="8" spans="1:14" hidden="1" x14ac:dyDescent="0.35">
      <c r="A8" t="s">
        <v>296</v>
      </c>
      <c r="B8" t="s">
        <v>231</v>
      </c>
      <c r="C8" t="s">
        <v>9</v>
      </c>
      <c r="D8" t="s">
        <v>391</v>
      </c>
      <c r="E8" t="s">
        <v>44</v>
      </c>
      <c r="F8">
        <v>16249625</v>
      </c>
      <c r="G8">
        <v>16224445</v>
      </c>
      <c r="H8">
        <v>4584061</v>
      </c>
      <c r="I8">
        <v>14371708</v>
      </c>
      <c r="J8">
        <v>18955769</v>
      </c>
      <c r="K8">
        <v>1.17</v>
      </c>
      <c r="L8">
        <v>2.1999999999999999E-2</v>
      </c>
      <c r="M8">
        <v>0</v>
      </c>
      <c r="N8" t="s">
        <v>316</v>
      </c>
    </row>
    <row r="9" spans="1:14" hidden="1" x14ac:dyDescent="0.35">
      <c r="A9" t="s">
        <v>296</v>
      </c>
      <c r="B9" t="s">
        <v>231</v>
      </c>
      <c r="C9" t="s">
        <v>11</v>
      </c>
      <c r="D9" t="s">
        <v>391</v>
      </c>
      <c r="E9" t="s">
        <v>44</v>
      </c>
      <c r="F9">
        <v>26014730</v>
      </c>
      <c r="G9">
        <v>26009181</v>
      </c>
      <c r="H9">
        <v>7085247</v>
      </c>
      <c r="I9">
        <v>24841980</v>
      </c>
      <c r="J9">
        <v>31927227</v>
      </c>
      <c r="K9">
        <v>1.23</v>
      </c>
      <c r="L9">
        <v>4.3999999999999997E-2</v>
      </c>
      <c r="M9">
        <v>0</v>
      </c>
      <c r="N9" t="s">
        <v>316</v>
      </c>
    </row>
    <row r="10" spans="1:14" hidden="1" x14ac:dyDescent="0.35">
      <c r="A10" t="s">
        <v>296</v>
      </c>
      <c r="B10" t="s">
        <v>233</v>
      </c>
      <c r="C10" t="s">
        <v>10</v>
      </c>
      <c r="D10" t="s">
        <v>391</v>
      </c>
      <c r="E10" t="s">
        <v>44</v>
      </c>
      <c r="F10">
        <v>10600000</v>
      </c>
      <c r="G10">
        <v>11432990</v>
      </c>
      <c r="H10">
        <v>1577891</v>
      </c>
      <c r="I10">
        <v>6960846</v>
      </c>
      <c r="J10">
        <v>8538737</v>
      </c>
      <c r="K10">
        <v>0.75</v>
      </c>
      <c r="L10">
        <v>-0.19</v>
      </c>
      <c r="M10">
        <v>748179</v>
      </c>
      <c r="N10" t="s">
        <v>316</v>
      </c>
    </row>
    <row r="11" spans="1:14" hidden="1" x14ac:dyDescent="0.35">
      <c r="A11" t="s">
        <v>296</v>
      </c>
      <c r="B11" t="s">
        <v>233</v>
      </c>
      <c r="C11" t="s">
        <v>9</v>
      </c>
      <c r="D11" t="s">
        <v>391</v>
      </c>
      <c r="E11" t="s">
        <v>44</v>
      </c>
      <c r="F11">
        <v>6000000</v>
      </c>
      <c r="G11">
        <v>6471496</v>
      </c>
      <c r="H11">
        <v>892915</v>
      </c>
      <c r="I11">
        <v>3940101</v>
      </c>
      <c r="J11">
        <v>4833016</v>
      </c>
      <c r="K11">
        <v>0.75</v>
      </c>
      <c r="L11">
        <v>-0.19</v>
      </c>
      <c r="M11">
        <v>423498</v>
      </c>
      <c r="N11" t="s">
        <v>316</v>
      </c>
    </row>
    <row r="12" spans="1:14" hidden="1" x14ac:dyDescent="0.35">
      <c r="A12" t="s">
        <v>296</v>
      </c>
      <c r="B12" t="s">
        <v>233</v>
      </c>
      <c r="C12" t="s">
        <v>8</v>
      </c>
      <c r="D12" t="s">
        <v>391</v>
      </c>
      <c r="E12" t="s">
        <v>44</v>
      </c>
      <c r="F12">
        <v>8400000</v>
      </c>
      <c r="G12">
        <v>9060010</v>
      </c>
      <c r="H12">
        <v>1250166</v>
      </c>
      <c r="I12">
        <v>5516142</v>
      </c>
      <c r="J12">
        <v>6766307</v>
      </c>
      <c r="K12">
        <v>0.75</v>
      </c>
      <c r="L12">
        <v>-0.19</v>
      </c>
      <c r="M12">
        <v>592897</v>
      </c>
      <c r="N12" t="s">
        <v>316</v>
      </c>
    </row>
    <row r="13" spans="1:14" hidden="1" x14ac:dyDescent="0.35">
      <c r="A13" t="s">
        <v>296</v>
      </c>
      <c r="B13" t="s">
        <v>233</v>
      </c>
      <c r="C13" t="s">
        <v>5</v>
      </c>
      <c r="D13" t="s">
        <v>391</v>
      </c>
      <c r="E13" t="s">
        <v>44</v>
      </c>
      <c r="F13">
        <v>18000000</v>
      </c>
      <c r="G13">
        <v>19414488</v>
      </c>
      <c r="H13">
        <v>2679167</v>
      </c>
      <c r="I13">
        <v>11820304</v>
      </c>
      <c r="J13">
        <v>14499471</v>
      </c>
      <c r="K13">
        <v>0.75</v>
      </c>
      <c r="L13">
        <v>-0.19</v>
      </c>
      <c r="M13">
        <v>1270493</v>
      </c>
      <c r="N13" t="s">
        <v>316</v>
      </c>
    </row>
    <row r="14" spans="1:14" hidden="1" x14ac:dyDescent="0.35">
      <c r="A14" t="s">
        <v>296</v>
      </c>
      <c r="B14" t="s">
        <v>233</v>
      </c>
      <c r="C14" t="s">
        <v>4</v>
      </c>
      <c r="D14" t="s">
        <v>391</v>
      </c>
      <c r="E14" t="s">
        <v>44</v>
      </c>
      <c r="F14">
        <v>6400000</v>
      </c>
      <c r="G14">
        <v>6902985</v>
      </c>
      <c r="H14">
        <v>952809</v>
      </c>
      <c r="I14">
        <v>4202775</v>
      </c>
      <c r="J14">
        <v>5155583</v>
      </c>
      <c r="K14">
        <v>0.75</v>
      </c>
      <c r="L14">
        <v>-0.19</v>
      </c>
      <c r="M14">
        <v>451731</v>
      </c>
      <c r="N14" t="s">
        <v>316</v>
      </c>
    </row>
    <row r="15" spans="1:14" hidden="1" x14ac:dyDescent="0.35">
      <c r="A15" t="s">
        <v>296</v>
      </c>
      <c r="B15" t="s">
        <v>233</v>
      </c>
      <c r="C15" t="s">
        <v>3</v>
      </c>
      <c r="D15" t="s">
        <v>391</v>
      </c>
      <c r="E15" t="s">
        <v>44</v>
      </c>
      <c r="F15">
        <v>9400000</v>
      </c>
      <c r="G15">
        <v>10138944</v>
      </c>
      <c r="H15">
        <v>1399477</v>
      </c>
      <c r="I15">
        <v>6172826</v>
      </c>
      <c r="J15">
        <v>7572302</v>
      </c>
      <c r="K15">
        <v>0.75</v>
      </c>
      <c r="L15">
        <v>-0.19</v>
      </c>
      <c r="M15">
        <v>663480</v>
      </c>
      <c r="N15" t="s">
        <v>316</v>
      </c>
    </row>
    <row r="16" spans="1:14" hidden="1" x14ac:dyDescent="0.35">
      <c r="A16" t="s">
        <v>296</v>
      </c>
      <c r="B16" t="s">
        <v>233</v>
      </c>
      <c r="C16" t="s">
        <v>2</v>
      </c>
      <c r="D16" t="s">
        <v>391</v>
      </c>
      <c r="E16" t="s">
        <v>44</v>
      </c>
      <c r="F16">
        <v>8400000</v>
      </c>
      <c r="G16">
        <v>9060010</v>
      </c>
      <c r="H16">
        <v>1250166</v>
      </c>
      <c r="I16">
        <v>5516142</v>
      </c>
      <c r="J16">
        <v>6766307</v>
      </c>
      <c r="K16">
        <v>0.75</v>
      </c>
      <c r="L16">
        <v>-0.19</v>
      </c>
      <c r="M16">
        <v>592897</v>
      </c>
      <c r="N16" t="s">
        <v>316</v>
      </c>
    </row>
    <row r="17" spans="1:14" hidden="1" x14ac:dyDescent="0.35">
      <c r="A17" t="s">
        <v>296</v>
      </c>
      <c r="B17" t="s">
        <v>233</v>
      </c>
      <c r="C17" t="s">
        <v>11</v>
      </c>
      <c r="D17" t="s">
        <v>391</v>
      </c>
      <c r="E17" t="s">
        <v>44</v>
      </c>
      <c r="F17">
        <v>10600000</v>
      </c>
      <c r="G17">
        <v>11432990</v>
      </c>
      <c r="H17">
        <v>1577891</v>
      </c>
      <c r="I17">
        <v>6960846</v>
      </c>
      <c r="J17">
        <v>8538737</v>
      </c>
      <c r="K17">
        <v>0.75</v>
      </c>
      <c r="L17">
        <v>-0.19</v>
      </c>
      <c r="M17">
        <v>748179</v>
      </c>
      <c r="N17" t="s">
        <v>316</v>
      </c>
    </row>
    <row r="18" spans="1:14" hidden="1" x14ac:dyDescent="0.35">
      <c r="A18" t="s">
        <v>296</v>
      </c>
      <c r="B18" t="s">
        <v>229</v>
      </c>
      <c r="C18" t="s">
        <v>2</v>
      </c>
      <c r="D18" t="s">
        <v>390</v>
      </c>
      <c r="E18" t="s">
        <v>44</v>
      </c>
      <c r="F18">
        <v>22428869</v>
      </c>
      <c r="G18">
        <v>22357317</v>
      </c>
      <c r="H18">
        <v>0</v>
      </c>
      <c r="I18">
        <v>19360496</v>
      </c>
      <c r="J18">
        <v>19360496</v>
      </c>
      <c r="K18">
        <v>0.87</v>
      </c>
      <c r="L18">
        <v>-6.0999999999999999E-2</v>
      </c>
      <c r="M18">
        <v>0</v>
      </c>
      <c r="N18" t="s">
        <v>316</v>
      </c>
    </row>
    <row r="19" spans="1:14" hidden="1" x14ac:dyDescent="0.35">
      <c r="A19" t="s">
        <v>296</v>
      </c>
      <c r="B19" t="s">
        <v>229</v>
      </c>
      <c r="C19" t="s">
        <v>3</v>
      </c>
      <c r="D19" t="s">
        <v>390</v>
      </c>
      <c r="E19" t="s">
        <v>44</v>
      </c>
      <c r="F19">
        <v>23000017</v>
      </c>
      <c r="G19">
        <v>22933072</v>
      </c>
      <c r="H19">
        <v>33958</v>
      </c>
      <c r="I19">
        <v>21648752</v>
      </c>
      <c r="J19">
        <v>21682710</v>
      </c>
      <c r="K19">
        <v>0.95</v>
      </c>
      <c r="L19">
        <v>-2.7E-2</v>
      </c>
      <c r="M19">
        <v>0</v>
      </c>
      <c r="N19" t="s">
        <v>316</v>
      </c>
    </row>
    <row r="20" spans="1:14" hidden="1" x14ac:dyDescent="0.35">
      <c r="A20" t="s">
        <v>296</v>
      </c>
      <c r="B20" t="s">
        <v>229</v>
      </c>
      <c r="C20" t="s">
        <v>4</v>
      </c>
      <c r="D20" t="s">
        <v>390</v>
      </c>
      <c r="E20" t="s">
        <v>44</v>
      </c>
      <c r="F20">
        <v>27313316</v>
      </c>
      <c r="G20">
        <v>27236240</v>
      </c>
      <c r="H20">
        <v>25645984</v>
      </c>
      <c r="I20">
        <v>12168115</v>
      </c>
      <c r="J20">
        <v>37814099</v>
      </c>
      <c r="K20">
        <v>1.39</v>
      </c>
      <c r="L20">
        <v>5.3999999999999999E-2</v>
      </c>
      <c r="M20">
        <v>0</v>
      </c>
      <c r="N20" t="s">
        <v>316</v>
      </c>
    </row>
    <row r="21" spans="1:14" hidden="1" x14ac:dyDescent="0.35">
      <c r="A21" t="s">
        <v>296</v>
      </c>
      <c r="B21" t="s">
        <v>229</v>
      </c>
      <c r="C21" t="s">
        <v>5</v>
      </c>
      <c r="D21" t="s">
        <v>390</v>
      </c>
      <c r="E21" t="s">
        <v>44</v>
      </c>
      <c r="F21">
        <v>36963219</v>
      </c>
      <c r="G21">
        <v>36817563</v>
      </c>
      <c r="H21">
        <v>13590184</v>
      </c>
      <c r="I21">
        <v>30501850</v>
      </c>
      <c r="J21">
        <v>44092035</v>
      </c>
      <c r="K21">
        <v>1.2</v>
      </c>
      <c r="L21">
        <v>3.9E-2</v>
      </c>
      <c r="M21">
        <v>0</v>
      </c>
      <c r="N21" t="s">
        <v>316</v>
      </c>
    </row>
    <row r="22" spans="1:14" hidden="1" x14ac:dyDescent="0.35">
      <c r="A22" t="s">
        <v>296</v>
      </c>
      <c r="B22" t="s">
        <v>229</v>
      </c>
      <c r="C22" t="s">
        <v>11</v>
      </c>
      <c r="D22" t="s">
        <v>390</v>
      </c>
      <c r="E22" t="s">
        <v>44</v>
      </c>
      <c r="F22">
        <v>19068872</v>
      </c>
      <c r="G22">
        <v>18973688</v>
      </c>
      <c r="H22">
        <v>8118939</v>
      </c>
      <c r="I22">
        <v>20691325</v>
      </c>
      <c r="J22">
        <v>28810264</v>
      </c>
      <c r="K22">
        <v>1.52</v>
      </c>
      <c r="L22">
        <v>0.05</v>
      </c>
      <c r="M22">
        <v>0</v>
      </c>
      <c r="N22" t="s">
        <v>316</v>
      </c>
    </row>
    <row r="23" spans="1:14" hidden="1" x14ac:dyDescent="0.35">
      <c r="A23" t="s">
        <v>296</v>
      </c>
      <c r="B23" t="s">
        <v>229</v>
      </c>
      <c r="C23" t="s">
        <v>9</v>
      </c>
      <c r="D23" t="s">
        <v>390</v>
      </c>
      <c r="E23" t="s">
        <v>44</v>
      </c>
      <c r="F23">
        <v>15819376</v>
      </c>
      <c r="G23">
        <v>15748229</v>
      </c>
      <c r="H23">
        <v>3240070</v>
      </c>
      <c r="I23">
        <v>16485991</v>
      </c>
      <c r="J23">
        <v>19726061</v>
      </c>
      <c r="K23">
        <v>1.25</v>
      </c>
      <c r="L23">
        <v>3.3000000000000002E-2</v>
      </c>
      <c r="M23">
        <v>0</v>
      </c>
      <c r="N23" t="s">
        <v>316</v>
      </c>
    </row>
    <row r="24" spans="1:14" hidden="1" x14ac:dyDescent="0.35">
      <c r="A24" t="s">
        <v>296</v>
      </c>
      <c r="B24" t="s">
        <v>229</v>
      </c>
      <c r="C24" t="s">
        <v>8</v>
      </c>
      <c r="D24" t="s">
        <v>390</v>
      </c>
      <c r="E24" t="s">
        <v>44</v>
      </c>
      <c r="F24">
        <v>12432874</v>
      </c>
      <c r="G24">
        <v>12394598</v>
      </c>
      <c r="H24">
        <v>1877291</v>
      </c>
      <c r="I24">
        <v>10126841</v>
      </c>
      <c r="J24">
        <v>12004132</v>
      </c>
      <c r="K24">
        <v>0.97</v>
      </c>
      <c r="L24">
        <v>-8.9999999999999993E-3</v>
      </c>
      <c r="M24">
        <v>0</v>
      </c>
      <c r="N24" t="s">
        <v>316</v>
      </c>
    </row>
    <row r="25" spans="1:14" hidden="1" x14ac:dyDescent="0.35">
      <c r="A25" t="s">
        <v>296</v>
      </c>
      <c r="B25" t="s">
        <v>227</v>
      </c>
      <c r="C25" t="s">
        <v>3</v>
      </c>
      <c r="D25" t="s">
        <v>389</v>
      </c>
      <c r="E25" t="s">
        <v>44</v>
      </c>
      <c r="F25">
        <v>20000000</v>
      </c>
      <c r="G25">
        <v>20887641</v>
      </c>
      <c r="H25">
        <v>16681361</v>
      </c>
      <c r="I25">
        <v>13558676</v>
      </c>
      <c r="J25">
        <v>30240037</v>
      </c>
      <c r="K25">
        <v>1.45</v>
      </c>
      <c r="L25">
        <v>8.3000000000000004E-2</v>
      </c>
      <c r="M25">
        <v>0</v>
      </c>
      <c r="N25" t="s">
        <v>316</v>
      </c>
    </row>
    <row r="26" spans="1:14" hidden="1" x14ac:dyDescent="0.35">
      <c r="A26" t="s">
        <v>296</v>
      </c>
      <c r="B26" t="s">
        <v>227</v>
      </c>
      <c r="C26" t="s">
        <v>5</v>
      </c>
      <c r="D26" t="s">
        <v>389</v>
      </c>
      <c r="E26" t="s">
        <v>44</v>
      </c>
      <c r="F26">
        <v>14500000</v>
      </c>
      <c r="G26">
        <v>15267158</v>
      </c>
      <c r="H26">
        <v>10943605</v>
      </c>
      <c r="I26">
        <v>12667764</v>
      </c>
      <c r="J26">
        <v>23611369</v>
      </c>
      <c r="K26">
        <v>1.55</v>
      </c>
      <c r="L26">
        <v>0.08</v>
      </c>
      <c r="M26">
        <v>0</v>
      </c>
      <c r="N26" t="s">
        <v>316</v>
      </c>
    </row>
    <row r="27" spans="1:14" hidden="1" x14ac:dyDescent="0.35">
      <c r="A27" t="s">
        <v>296</v>
      </c>
      <c r="B27" t="s">
        <v>225</v>
      </c>
      <c r="C27" t="s">
        <v>4</v>
      </c>
      <c r="D27" t="s">
        <v>388</v>
      </c>
      <c r="E27" t="s">
        <v>44</v>
      </c>
      <c r="F27">
        <v>9878695</v>
      </c>
      <c r="G27">
        <v>19148719</v>
      </c>
      <c r="H27">
        <v>11095024</v>
      </c>
      <c r="I27">
        <v>11260391</v>
      </c>
      <c r="J27">
        <v>22355416</v>
      </c>
      <c r="K27">
        <v>1.17</v>
      </c>
      <c r="L27">
        <v>7.5999999999999998E-2</v>
      </c>
      <c r="M27">
        <v>0</v>
      </c>
      <c r="N27" t="s">
        <v>316</v>
      </c>
    </row>
    <row r="28" spans="1:14" hidden="1" x14ac:dyDescent="0.35">
      <c r="A28" t="s">
        <v>296</v>
      </c>
      <c r="B28" t="s">
        <v>223</v>
      </c>
      <c r="C28" t="s">
        <v>11</v>
      </c>
      <c r="D28" t="s">
        <v>387</v>
      </c>
      <c r="E28" t="s">
        <v>44</v>
      </c>
      <c r="F28">
        <v>10600000</v>
      </c>
      <c r="G28">
        <v>0</v>
      </c>
      <c r="H28">
        <v>0</v>
      </c>
      <c r="I28">
        <v>0</v>
      </c>
      <c r="J28">
        <v>0</v>
      </c>
      <c r="M28">
        <v>10600000</v>
      </c>
      <c r="N28" t="s">
        <v>316</v>
      </c>
    </row>
    <row r="29" spans="1:14" hidden="1" x14ac:dyDescent="0.35">
      <c r="A29" t="s">
        <v>296</v>
      </c>
      <c r="B29" t="s">
        <v>223</v>
      </c>
      <c r="C29" t="s">
        <v>10</v>
      </c>
      <c r="D29" t="s">
        <v>387</v>
      </c>
      <c r="E29" t="s">
        <v>44</v>
      </c>
      <c r="F29">
        <v>11000000</v>
      </c>
      <c r="G29">
        <v>11000000</v>
      </c>
      <c r="H29">
        <v>212148</v>
      </c>
      <c r="I29">
        <v>11124025</v>
      </c>
      <c r="J29">
        <v>11336174</v>
      </c>
      <c r="K29">
        <v>1.03</v>
      </c>
      <c r="L29">
        <v>2.9000000000000001E-2</v>
      </c>
      <c r="M29">
        <v>0</v>
      </c>
      <c r="N29" t="s">
        <v>316</v>
      </c>
    </row>
    <row r="30" spans="1:14" hidden="1" x14ac:dyDescent="0.35">
      <c r="A30" t="s">
        <v>296</v>
      </c>
      <c r="B30" t="s">
        <v>223</v>
      </c>
      <c r="C30" t="s">
        <v>4</v>
      </c>
      <c r="D30" t="s">
        <v>387</v>
      </c>
      <c r="E30" t="s">
        <v>44</v>
      </c>
      <c r="F30">
        <v>7000000</v>
      </c>
      <c r="G30">
        <v>7000000</v>
      </c>
      <c r="H30">
        <v>146349</v>
      </c>
      <c r="I30">
        <v>7122315</v>
      </c>
      <c r="J30">
        <v>7268664</v>
      </c>
      <c r="K30">
        <v>1.04</v>
      </c>
      <c r="L30">
        <v>3.3000000000000002E-2</v>
      </c>
      <c r="M30">
        <v>0</v>
      </c>
      <c r="N30" t="s">
        <v>316</v>
      </c>
    </row>
    <row r="31" spans="1:14" hidden="1" x14ac:dyDescent="0.35">
      <c r="A31" t="s">
        <v>296</v>
      </c>
      <c r="B31" t="s">
        <v>223</v>
      </c>
      <c r="C31" t="s">
        <v>8</v>
      </c>
      <c r="D31" t="s">
        <v>387</v>
      </c>
      <c r="E31" t="s">
        <v>44</v>
      </c>
      <c r="F31">
        <v>9000000</v>
      </c>
      <c r="G31">
        <v>8996541</v>
      </c>
      <c r="H31">
        <v>0</v>
      </c>
      <c r="I31">
        <v>9459011</v>
      </c>
      <c r="J31">
        <v>9459011</v>
      </c>
      <c r="K31">
        <v>1.05</v>
      </c>
      <c r="L31">
        <v>3.2000000000000001E-2</v>
      </c>
      <c r="M31">
        <v>0</v>
      </c>
      <c r="N31" t="s">
        <v>316</v>
      </c>
    </row>
    <row r="32" spans="1:14" hidden="1" x14ac:dyDescent="0.35">
      <c r="A32" t="s">
        <v>296</v>
      </c>
      <c r="B32" t="s">
        <v>223</v>
      </c>
      <c r="C32" t="s">
        <v>3</v>
      </c>
      <c r="D32" t="s">
        <v>387</v>
      </c>
      <c r="E32" t="s">
        <v>44</v>
      </c>
      <c r="F32">
        <v>10000000</v>
      </c>
      <c r="G32">
        <v>9995567</v>
      </c>
      <c r="H32">
        <v>0</v>
      </c>
      <c r="I32">
        <v>10468943</v>
      </c>
      <c r="J32">
        <v>10468943</v>
      </c>
      <c r="K32">
        <v>1.05</v>
      </c>
      <c r="L32">
        <v>3.1E-2</v>
      </c>
      <c r="M32">
        <v>0</v>
      </c>
      <c r="N32" t="s">
        <v>316</v>
      </c>
    </row>
    <row r="33" spans="1:14" hidden="1" x14ac:dyDescent="0.35">
      <c r="A33" t="s">
        <v>296</v>
      </c>
      <c r="B33" t="s">
        <v>223</v>
      </c>
      <c r="C33" t="s">
        <v>9</v>
      </c>
      <c r="D33" t="s">
        <v>387</v>
      </c>
      <c r="E33" t="s">
        <v>44</v>
      </c>
      <c r="F33">
        <v>10000000</v>
      </c>
      <c r="G33">
        <v>10061462</v>
      </c>
      <c r="H33">
        <v>84557</v>
      </c>
      <c r="I33">
        <v>10838567</v>
      </c>
      <c r="J33">
        <v>10923124</v>
      </c>
      <c r="K33">
        <v>1.0900000000000001</v>
      </c>
      <c r="L33">
        <v>4.1000000000000002E-2</v>
      </c>
      <c r="M33">
        <v>0</v>
      </c>
      <c r="N33" t="s">
        <v>316</v>
      </c>
    </row>
    <row r="34" spans="1:14" hidden="1" x14ac:dyDescent="0.35">
      <c r="A34" t="s">
        <v>296</v>
      </c>
      <c r="B34" t="s">
        <v>223</v>
      </c>
      <c r="C34" t="s">
        <v>2</v>
      </c>
      <c r="D34" t="s">
        <v>387</v>
      </c>
      <c r="E34" t="s">
        <v>44</v>
      </c>
      <c r="F34">
        <v>10000000</v>
      </c>
      <c r="G34">
        <v>10061462</v>
      </c>
      <c r="H34">
        <v>84557</v>
      </c>
      <c r="I34">
        <v>10838567</v>
      </c>
      <c r="J34">
        <v>10923124</v>
      </c>
      <c r="K34">
        <v>1.0900000000000001</v>
      </c>
      <c r="L34">
        <v>4.1000000000000002E-2</v>
      </c>
      <c r="M34">
        <v>0</v>
      </c>
      <c r="N34" t="s">
        <v>316</v>
      </c>
    </row>
    <row r="35" spans="1:14" hidden="1" x14ac:dyDescent="0.35">
      <c r="A35" t="s">
        <v>296</v>
      </c>
      <c r="B35" t="s">
        <v>223</v>
      </c>
      <c r="C35" t="s">
        <v>5</v>
      </c>
      <c r="D35" t="s">
        <v>387</v>
      </c>
      <c r="E35" t="s">
        <v>44</v>
      </c>
      <c r="F35">
        <v>18000000</v>
      </c>
      <c r="G35">
        <v>17993078</v>
      </c>
      <c r="H35">
        <v>439332</v>
      </c>
      <c r="I35">
        <v>18735704</v>
      </c>
      <c r="J35">
        <v>19175035</v>
      </c>
      <c r="K35">
        <v>1.07</v>
      </c>
      <c r="L35">
        <v>4.1000000000000002E-2</v>
      </c>
      <c r="M35">
        <v>0</v>
      </c>
      <c r="N35" t="s">
        <v>316</v>
      </c>
    </row>
    <row r="36" spans="1:14" hidden="1" x14ac:dyDescent="0.35">
      <c r="A36" t="s">
        <v>296</v>
      </c>
      <c r="B36" t="s">
        <v>237</v>
      </c>
      <c r="C36" t="s">
        <v>11</v>
      </c>
      <c r="D36" t="s">
        <v>386</v>
      </c>
      <c r="E36" t="s">
        <v>44</v>
      </c>
      <c r="F36">
        <v>10500000</v>
      </c>
      <c r="G36">
        <v>5289204</v>
      </c>
      <c r="H36">
        <v>0</v>
      </c>
      <c r="I36">
        <v>5088772</v>
      </c>
      <c r="J36">
        <v>5088772</v>
      </c>
      <c r="K36">
        <v>0.96</v>
      </c>
      <c r="L36">
        <v>-0.09</v>
      </c>
      <c r="M36">
        <v>5210796</v>
      </c>
      <c r="N36" t="s">
        <v>316</v>
      </c>
    </row>
    <row r="37" spans="1:14" hidden="1" x14ac:dyDescent="0.35">
      <c r="A37" t="s">
        <v>296</v>
      </c>
      <c r="B37" t="s">
        <v>237</v>
      </c>
      <c r="C37" t="s">
        <v>10</v>
      </c>
      <c r="D37" t="s">
        <v>386</v>
      </c>
      <c r="E37" t="s">
        <v>44</v>
      </c>
      <c r="F37">
        <v>10500000</v>
      </c>
      <c r="G37">
        <v>5289204</v>
      </c>
      <c r="H37">
        <v>0</v>
      </c>
      <c r="I37">
        <v>5088772</v>
      </c>
      <c r="J37">
        <v>5088772</v>
      </c>
      <c r="K37">
        <v>0.96</v>
      </c>
      <c r="L37">
        <v>-0.09</v>
      </c>
      <c r="M37">
        <v>5210796</v>
      </c>
      <c r="N37" t="s">
        <v>316</v>
      </c>
    </row>
    <row r="38" spans="1:14" hidden="1" x14ac:dyDescent="0.35">
      <c r="A38" t="s">
        <v>296</v>
      </c>
      <c r="B38" t="s">
        <v>237</v>
      </c>
      <c r="C38" t="s">
        <v>9</v>
      </c>
      <c r="D38" t="s">
        <v>386</v>
      </c>
      <c r="E38" t="s">
        <v>44</v>
      </c>
      <c r="F38">
        <v>6000000</v>
      </c>
      <c r="G38">
        <v>3022403</v>
      </c>
      <c r="H38">
        <v>0</v>
      </c>
      <c r="I38">
        <v>2907870</v>
      </c>
      <c r="J38">
        <v>2907870</v>
      </c>
      <c r="K38">
        <v>0.96</v>
      </c>
      <c r="L38">
        <v>-0.09</v>
      </c>
      <c r="M38">
        <v>2977597</v>
      </c>
      <c r="N38" t="s">
        <v>316</v>
      </c>
    </row>
    <row r="39" spans="1:14" hidden="1" x14ac:dyDescent="0.35">
      <c r="A39" t="s">
        <v>296</v>
      </c>
      <c r="B39" t="s">
        <v>237</v>
      </c>
      <c r="C39" t="s">
        <v>8</v>
      </c>
      <c r="D39" t="s">
        <v>386</v>
      </c>
      <c r="E39" t="s">
        <v>44</v>
      </c>
      <c r="F39">
        <v>8500000</v>
      </c>
      <c r="G39">
        <v>4281737</v>
      </c>
      <c r="H39">
        <v>0</v>
      </c>
      <c r="I39">
        <v>4119482</v>
      </c>
      <c r="J39">
        <v>4119482</v>
      </c>
      <c r="K39">
        <v>0.96</v>
      </c>
      <c r="L39">
        <v>-0.09</v>
      </c>
      <c r="M39">
        <v>4218263</v>
      </c>
      <c r="N39" t="s">
        <v>316</v>
      </c>
    </row>
    <row r="40" spans="1:14" hidden="1" x14ac:dyDescent="0.35">
      <c r="A40" t="s">
        <v>296</v>
      </c>
      <c r="B40" t="s">
        <v>237</v>
      </c>
      <c r="C40" t="s">
        <v>5</v>
      </c>
      <c r="D40" t="s">
        <v>386</v>
      </c>
      <c r="E40" t="s">
        <v>44</v>
      </c>
      <c r="F40">
        <v>18000000</v>
      </c>
      <c r="G40">
        <v>9067208</v>
      </c>
      <c r="H40">
        <v>0</v>
      </c>
      <c r="I40">
        <v>8723610</v>
      </c>
      <c r="J40">
        <v>8723610</v>
      </c>
      <c r="K40">
        <v>0.96</v>
      </c>
      <c r="L40">
        <v>-0.09</v>
      </c>
      <c r="M40">
        <v>8932792</v>
      </c>
      <c r="N40" t="s">
        <v>316</v>
      </c>
    </row>
    <row r="41" spans="1:14" hidden="1" x14ac:dyDescent="0.35">
      <c r="A41" t="s">
        <v>296</v>
      </c>
      <c r="B41" t="s">
        <v>237</v>
      </c>
      <c r="C41" t="s">
        <v>4</v>
      </c>
      <c r="D41" t="s">
        <v>386</v>
      </c>
      <c r="E41" t="s">
        <v>44</v>
      </c>
      <c r="F41">
        <v>6500000</v>
      </c>
      <c r="G41">
        <v>3274269</v>
      </c>
      <c r="H41">
        <v>0</v>
      </c>
      <c r="I41">
        <v>3150192</v>
      </c>
      <c r="J41">
        <v>3150192</v>
      </c>
      <c r="K41">
        <v>0.96</v>
      </c>
      <c r="L41">
        <v>-0.09</v>
      </c>
      <c r="M41">
        <v>3225731</v>
      </c>
      <c r="N41" t="s">
        <v>316</v>
      </c>
    </row>
    <row r="42" spans="1:14" hidden="1" x14ac:dyDescent="0.35">
      <c r="A42" t="s">
        <v>296</v>
      </c>
      <c r="B42" t="s">
        <v>237</v>
      </c>
      <c r="C42" t="s">
        <v>3</v>
      </c>
      <c r="D42" t="s">
        <v>386</v>
      </c>
      <c r="E42" t="s">
        <v>44</v>
      </c>
      <c r="F42">
        <v>9500000</v>
      </c>
      <c r="G42">
        <v>4785471</v>
      </c>
      <c r="H42">
        <v>0</v>
      </c>
      <c r="I42">
        <v>4604127</v>
      </c>
      <c r="J42">
        <v>4604127</v>
      </c>
      <c r="K42">
        <v>0.96</v>
      </c>
      <c r="L42">
        <v>-0.09</v>
      </c>
      <c r="M42">
        <v>4714529</v>
      </c>
      <c r="N42" t="s">
        <v>316</v>
      </c>
    </row>
    <row r="43" spans="1:14" hidden="1" x14ac:dyDescent="0.35">
      <c r="A43" t="s">
        <v>296</v>
      </c>
      <c r="B43" t="s">
        <v>237</v>
      </c>
      <c r="C43" t="s">
        <v>2</v>
      </c>
      <c r="D43" t="s">
        <v>386</v>
      </c>
      <c r="E43" t="s">
        <v>44</v>
      </c>
      <c r="F43">
        <v>8500000</v>
      </c>
      <c r="G43">
        <v>4281737</v>
      </c>
      <c r="H43">
        <v>0</v>
      </c>
      <c r="I43">
        <v>4119482</v>
      </c>
      <c r="J43">
        <v>4119482</v>
      </c>
      <c r="K43">
        <v>0.96</v>
      </c>
      <c r="L43">
        <v>-0.09</v>
      </c>
      <c r="M43">
        <v>4218263</v>
      </c>
      <c r="N43" t="s">
        <v>316</v>
      </c>
    </row>
    <row r="44" spans="1:14" hidden="1" x14ac:dyDescent="0.35">
      <c r="A44" t="s">
        <v>296</v>
      </c>
      <c r="B44" t="s">
        <v>221</v>
      </c>
      <c r="C44" t="s">
        <v>11</v>
      </c>
      <c r="D44" t="s">
        <v>385</v>
      </c>
      <c r="E44" t="s">
        <v>44</v>
      </c>
      <c r="F44">
        <v>10600000</v>
      </c>
      <c r="G44">
        <v>10600000</v>
      </c>
      <c r="H44">
        <v>0</v>
      </c>
      <c r="I44">
        <v>10308597</v>
      </c>
      <c r="J44">
        <v>10308597</v>
      </c>
      <c r="K44">
        <v>0.97</v>
      </c>
      <c r="M44">
        <v>0</v>
      </c>
      <c r="N44" t="s">
        <v>316</v>
      </c>
    </row>
    <row r="45" spans="1:14" hidden="1" x14ac:dyDescent="0.35">
      <c r="A45" t="s">
        <v>296</v>
      </c>
      <c r="B45" t="s">
        <v>221</v>
      </c>
      <c r="C45" t="s">
        <v>3</v>
      </c>
      <c r="D45" t="s">
        <v>385</v>
      </c>
      <c r="E45" t="s">
        <v>44</v>
      </c>
      <c r="F45">
        <v>7000000</v>
      </c>
      <c r="G45">
        <v>7000000</v>
      </c>
      <c r="H45">
        <v>130319</v>
      </c>
      <c r="I45">
        <v>6902282</v>
      </c>
      <c r="J45">
        <v>7032601</v>
      </c>
      <c r="K45">
        <v>1</v>
      </c>
      <c r="L45">
        <v>7.0000000000000001E-3</v>
      </c>
      <c r="M45">
        <v>0</v>
      </c>
      <c r="N45" t="s">
        <v>316</v>
      </c>
    </row>
    <row r="46" spans="1:14" hidden="1" x14ac:dyDescent="0.35">
      <c r="A46" t="s">
        <v>296</v>
      </c>
      <c r="B46" t="s">
        <v>221</v>
      </c>
      <c r="C46" t="s">
        <v>2</v>
      </c>
      <c r="D46" t="s">
        <v>385</v>
      </c>
      <c r="E46" t="s">
        <v>44</v>
      </c>
      <c r="F46">
        <v>7000000</v>
      </c>
      <c r="G46">
        <v>7000000</v>
      </c>
      <c r="H46">
        <v>130319</v>
      </c>
      <c r="I46">
        <v>6902282</v>
      </c>
      <c r="J46">
        <v>7032601</v>
      </c>
      <c r="K46">
        <v>1</v>
      </c>
      <c r="L46">
        <v>7.0000000000000001E-3</v>
      </c>
      <c r="M46">
        <v>0</v>
      </c>
      <c r="N46" t="s">
        <v>316</v>
      </c>
    </row>
    <row r="47" spans="1:14" hidden="1" x14ac:dyDescent="0.35">
      <c r="A47" t="s">
        <v>296</v>
      </c>
      <c r="B47" t="s">
        <v>221</v>
      </c>
      <c r="C47" t="s">
        <v>9</v>
      </c>
      <c r="D47" t="s">
        <v>385</v>
      </c>
      <c r="E47" t="s">
        <v>44</v>
      </c>
      <c r="F47">
        <v>5000000</v>
      </c>
      <c r="G47">
        <v>5000000</v>
      </c>
      <c r="H47">
        <v>260819</v>
      </c>
      <c r="I47">
        <v>5009812</v>
      </c>
      <c r="J47">
        <v>5270632</v>
      </c>
      <c r="K47">
        <v>1.05</v>
      </c>
      <c r="L47">
        <v>3.6999999999999998E-2</v>
      </c>
      <c r="M47">
        <v>0</v>
      </c>
      <c r="N47" t="s">
        <v>316</v>
      </c>
    </row>
    <row r="48" spans="1:14" hidden="1" x14ac:dyDescent="0.35">
      <c r="A48" t="s">
        <v>296</v>
      </c>
      <c r="B48" t="s">
        <v>221</v>
      </c>
      <c r="C48" t="s">
        <v>8</v>
      </c>
      <c r="D48" t="s">
        <v>385</v>
      </c>
      <c r="E48" t="s">
        <v>44</v>
      </c>
      <c r="F48">
        <v>7000000</v>
      </c>
      <c r="G48">
        <v>7000000</v>
      </c>
      <c r="H48">
        <v>365147</v>
      </c>
      <c r="I48">
        <v>7013737</v>
      </c>
      <c r="J48">
        <v>7378884</v>
      </c>
      <c r="K48">
        <v>1.05</v>
      </c>
      <c r="L48">
        <v>3.6999999999999998E-2</v>
      </c>
      <c r="M48">
        <v>0</v>
      </c>
      <c r="N48" t="s">
        <v>316</v>
      </c>
    </row>
    <row r="49" spans="1:14" hidden="1" x14ac:dyDescent="0.35">
      <c r="A49" t="s">
        <v>296</v>
      </c>
      <c r="B49" t="s">
        <v>221</v>
      </c>
      <c r="C49" t="s">
        <v>4</v>
      </c>
      <c r="D49" t="s">
        <v>385</v>
      </c>
      <c r="E49" t="s">
        <v>44</v>
      </c>
      <c r="F49">
        <v>5000000</v>
      </c>
      <c r="G49">
        <v>5000000</v>
      </c>
      <c r="H49">
        <v>260819</v>
      </c>
      <c r="I49">
        <v>5009812</v>
      </c>
      <c r="J49">
        <v>5270632</v>
      </c>
      <c r="K49">
        <v>1.05</v>
      </c>
      <c r="L49">
        <v>3.6999999999999998E-2</v>
      </c>
      <c r="M49">
        <v>0</v>
      </c>
      <c r="N49" t="s">
        <v>316</v>
      </c>
    </row>
    <row r="50" spans="1:14" hidden="1" x14ac:dyDescent="0.35">
      <c r="A50" t="s">
        <v>296</v>
      </c>
      <c r="B50" t="s">
        <v>221</v>
      </c>
      <c r="C50" t="s">
        <v>10</v>
      </c>
      <c r="D50" t="s">
        <v>385</v>
      </c>
      <c r="E50" t="s">
        <v>44</v>
      </c>
      <c r="F50">
        <v>17731620</v>
      </c>
      <c r="G50">
        <v>17731620</v>
      </c>
      <c r="H50">
        <v>3233076</v>
      </c>
      <c r="I50">
        <v>20001332</v>
      </c>
      <c r="J50">
        <v>23234409</v>
      </c>
      <c r="K50">
        <v>1.31</v>
      </c>
      <c r="L50">
        <v>7.1999999999999995E-2</v>
      </c>
      <c r="M50">
        <v>0</v>
      </c>
      <c r="N50" t="s">
        <v>316</v>
      </c>
    </row>
    <row r="51" spans="1:14" hidden="1" x14ac:dyDescent="0.35">
      <c r="A51" t="s">
        <v>296</v>
      </c>
      <c r="B51" t="s">
        <v>221</v>
      </c>
      <c r="C51" t="s">
        <v>5</v>
      </c>
      <c r="D51" t="s">
        <v>385</v>
      </c>
      <c r="E51" t="s">
        <v>44</v>
      </c>
      <c r="F51">
        <v>17133563</v>
      </c>
      <c r="G51">
        <v>17133563</v>
      </c>
      <c r="H51">
        <v>3283588</v>
      </c>
      <c r="I51">
        <v>19510718</v>
      </c>
      <c r="J51">
        <v>22794305</v>
      </c>
      <c r="K51">
        <v>1.33</v>
      </c>
      <c r="L51">
        <v>7.3999999999999996E-2</v>
      </c>
      <c r="M51">
        <v>0</v>
      </c>
      <c r="N51" t="s">
        <v>316</v>
      </c>
    </row>
    <row r="52" spans="1:14" hidden="1" x14ac:dyDescent="0.35">
      <c r="A52" t="s">
        <v>296</v>
      </c>
      <c r="B52" t="s">
        <v>219</v>
      </c>
      <c r="C52" t="s">
        <v>4</v>
      </c>
      <c r="D52" t="s">
        <v>384</v>
      </c>
      <c r="E52" t="s">
        <v>44</v>
      </c>
      <c r="F52">
        <v>5528981</v>
      </c>
      <c r="G52">
        <v>5528981</v>
      </c>
      <c r="H52">
        <v>598227</v>
      </c>
      <c r="I52">
        <v>210432</v>
      </c>
      <c r="J52">
        <v>808659</v>
      </c>
      <c r="K52">
        <v>0.15</v>
      </c>
      <c r="L52">
        <v>-0.29799999999999999</v>
      </c>
      <c r="M52">
        <v>0</v>
      </c>
      <c r="N52" t="s">
        <v>316</v>
      </c>
    </row>
    <row r="53" spans="1:14" hidden="1" x14ac:dyDescent="0.35">
      <c r="A53" t="s">
        <v>296</v>
      </c>
      <c r="B53" t="s">
        <v>219</v>
      </c>
      <c r="C53" t="s">
        <v>11</v>
      </c>
      <c r="D53" t="s">
        <v>384</v>
      </c>
      <c r="E53" t="s">
        <v>44</v>
      </c>
      <c r="F53">
        <v>11722163</v>
      </c>
      <c r="G53">
        <v>11722163</v>
      </c>
      <c r="H53">
        <v>2545255</v>
      </c>
      <c r="I53">
        <v>491279</v>
      </c>
      <c r="J53">
        <v>3036534</v>
      </c>
      <c r="K53">
        <v>0.26</v>
      </c>
      <c r="M53">
        <v>0</v>
      </c>
      <c r="N53" t="s">
        <v>316</v>
      </c>
    </row>
    <row r="54" spans="1:14" hidden="1" x14ac:dyDescent="0.35">
      <c r="A54" t="s">
        <v>296</v>
      </c>
      <c r="B54" t="s">
        <v>219</v>
      </c>
      <c r="C54" t="s">
        <v>8</v>
      </c>
      <c r="D54" t="s">
        <v>384</v>
      </c>
      <c r="E54" t="s">
        <v>44</v>
      </c>
      <c r="F54">
        <v>1395550</v>
      </c>
      <c r="G54">
        <v>1398593</v>
      </c>
      <c r="H54">
        <v>361540</v>
      </c>
      <c r="I54">
        <v>61999</v>
      </c>
      <c r="J54">
        <v>423539</v>
      </c>
      <c r="K54">
        <v>0.3</v>
      </c>
      <c r="L54">
        <v>-0.19</v>
      </c>
      <c r="M54">
        <v>0</v>
      </c>
      <c r="N54" t="s">
        <v>316</v>
      </c>
    </row>
    <row r="55" spans="1:14" hidden="1" x14ac:dyDescent="0.35">
      <c r="A55" t="s">
        <v>296</v>
      </c>
      <c r="B55" t="s">
        <v>236</v>
      </c>
      <c r="C55" t="s">
        <v>11</v>
      </c>
      <c r="D55" t="s">
        <v>384</v>
      </c>
      <c r="E55" t="s">
        <v>44</v>
      </c>
      <c r="F55">
        <v>0</v>
      </c>
      <c r="G55">
        <v>0</v>
      </c>
      <c r="H55">
        <v>0</v>
      </c>
      <c r="I55">
        <v>729193</v>
      </c>
      <c r="J55">
        <v>729193</v>
      </c>
      <c r="M55">
        <v>0</v>
      </c>
      <c r="N55" t="s">
        <v>316</v>
      </c>
    </row>
    <row r="56" spans="1:14" hidden="1" x14ac:dyDescent="0.35">
      <c r="A56" t="s">
        <v>296</v>
      </c>
      <c r="B56" t="s">
        <v>217</v>
      </c>
      <c r="C56" t="s">
        <v>10</v>
      </c>
      <c r="D56" t="s">
        <v>384</v>
      </c>
      <c r="E56" t="s">
        <v>44</v>
      </c>
      <c r="F56">
        <v>15588934</v>
      </c>
      <c r="G56">
        <v>15588934</v>
      </c>
      <c r="H56">
        <v>4520074</v>
      </c>
      <c r="I56">
        <v>20634569</v>
      </c>
      <c r="J56">
        <v>25154642</v>
      </c>
      <c r="K56">
        <v>1.61</v>
      </c>
      <c r="L56">
        <v>0.06</v>
      </c>
      <c r="M56">
        <v>0</v>
      </c>
      <c r="N56" t="s">
        <v>316</v>
      </c>
    </row>
    <row r="57" spans="1:14" hidden="1" x14ac:dyDescent="0.35">
      <c r="A57" t="s">
        <v>296</v>
      </c>
      <c r="B57" t="s">
        <v>217</v>
      </c>
      <c r="C57" t="s">
        <v>9</v>
      </c>
      <c r="D57" t="s">
        <v>384</v>
      </c>
      <c r="E57" t="s">
        <v>44</v>
      </c>
      <c r="F57">
        <v>3002108</v>
      </c>
      <c r="G57">
        <v>3002108</v>
      </c>
      <c r="H57">
        <v>1275163</v>
      </c>
      <c r="I57">
        <v>3322983</v>
      </c>
      <c r="J57">
        <v>4598146</v>
      </c>
      <c r="K57">
        <v>1.53</v>
      </c>
      <c r="L57">
        <v>3.4000000000000002E-2</v>
      </c>
      <c r="M57">
        <v>0</v>
      </c>
      <c r="N57" t="s">
        <v>316</v>
      </c>
    </row>
    <row r="58" spans="1:14" hidden="1" x14ac:dyDescent="0.35">
      <c r="A58" t="s">
        <v>296</v>
      </c>
      <c r="B58" t="s">
        <v>215</v>
      </c>
      <c r="C58" t="s">
        <v>5</v>
      </c>
      <c r="D58" t="s">
        <v>384</v>
      </c>
      <c r="E58" t="s">
        <v>44</v>
      </c>
      <c r="F58">
        <v>10000000</v>
      </c>
      <c r="G58">
        <v>9973717</v>
      </c>
      <c r="H58">
        <v>2991234</v>
      </c>
      <c r="I58">
        <v>8330185</v>
      </c>
      <c r="J58">
        <v>11321419</v>
      </c>
      <c r="K58">
        <v>1.1399999999999999</v>
      </c>
      <c r="L58">
        <v>3.9E-2</v>
      </c>
      <c r="M58">
        <v>26283</v>
      </c>
      <c r="N58" t="s">
        <v>316</v>
      </c>
    </row>
    <row r="59" spans="1:14" hidden="1" x14ac:dyDescent="0.35">
      <c r="A59" t="s">
        <v>296</v>
      </c>
      <c r="B59" t="s">
        <v>215</v>
      </c>
      <c r="C59" t="s">
        <v>10</v>
      </c>
      <c r="D59" t="s">
        <v>384</v>
      </c>
      <c r="E59" t="s">
        <v>44</v>
      </c>
      <c r="F59">
        <v>10000000</v>
      </c>
      <c r="G59">
        <v>9973717</v>
      </c>
      <c r="H59">
        <v>3002777</v>
      </c>
      <c r="I59">
        <v>8330185</v>
      </c>
      <c r="J59">
        <v>11332962</v>
      </c>
      <c r="K59">
        <v>1.1399999999999999</v>
      </c>
      <c r="L59">
        <v>3.9E-2</v>
      </c>
      <c r="M59">
        <v>26283</v>
      </c>
      <c r="N59" t="s">
        <v>316</v>
      </c>
    </row>
    <row r="60" spans="1:14" hidden="1" x14ac:dyDescent="0.35">
      <c r="A60" t="s">
        <v>296</v>
      </c>
      <c r="B60" t="s">
        <v>212</v>
      </c>
      <c r="C60" t="s">
        <v>10</v>
      </c>
      <c r="D60" t="s">
        <v>384</v>
      </c>
      <c r="E60" t="s">
        <v>44</v>
      </c>
      <c r="F60">
        <v>6475923</v>
      </c>
      <c r="G60">
        <v>6475923</v>
      </c>
      <c r="H60">
        <v>8194293</v>
      </c>
      <c r="I60">
        <v>12390</v>
      </c>
      <c r="J60">
        <v>8206683</v>
      </c>
      <c r="K60">
        <v>1.27</v>
      </c>
      <c r="L60">
        <v>6.8000000000000005E-2</v>
      </c>
      <c r="M60">
        <v>0</v>
      </c>
      <c r="N60" t="s">
        <v>316</v>
      </c>
    </row>
    <row r="61" spans="1:14" hidden="1" x14ac:dyDescent="0.35">
      <c r="A61" t="s">
        <v>296</v>
      </c>
      <c r="B61" t="s">
        <v>210</v>
      </c>
      <c r="C61" t="s">
        <v>3</v>
      </c>
      <c r="D61" t="s">
        <v>384</v>
      </c>
      <c r="E61" t="s">
        <v>44</v>
      </c>
      <c r="F61">
        <v>11806737</v>
      </c>
      <c r="G61">
        <v>11806737</v>
      </c>
      <c r="H61">
        <v>5329290</v>
      </c>
      <c r="I61">
        <v>10805945</v>
      </c>
      <c r="J61">
        <v>16135236</v>
      </c>
      <c r="K61">
        <v>1.37</v>
      </c>
      <c r="L61">
        <v>5.6000000000000001E-2</v>
      </c>
      <c r="M61">
        <v>0</v>
      </c>
      <c r="N61" t="s">
        <v>316</v>
      </c>
    </row>
    <row r="62" spans="1:14" hidden="1" x14ac:dyDescent="0.35">
      <c r="A62" t="s">
        <v>296</v>
      </c>
      <c r="B62" t="s">
        <v>210</v>
      </c>
      <c r="C62" t="s">
        <v>10</v>
      </c>
      <c r="D62" t="s">
        <v>384</v>
      </c>
      <c r="E62" t="s">
        <v>44</v>
      </c>
      <c r="F62">
        <v>10143846</v>
      </c>
      <c r="G62">
        <v>10143846</v>
      </c>
      <c r="H62">
        <v>3862419</v>
      </c>
      <c r="I62">
        <v>11601537</v>
      </c>
      <c r="J62">
        <v>15463957</v>
      </c>
      <c r="K62">
        <v>1.52</v>
      </c>
      <c r="L62">
        <v>5.8999999999999997E-2</v>
      </c>
      <c r="M62">
        <v>0</v>
      </c>
      <c r="N62" t="s">
        <v>316</v>
      </c>
    </row>
    <row r="63" spans="1:14" hidden="1" x14ac:dyDescent="0.35">
      <c r="A63" t="s">
        <v>296</v>
      </c>
      <c r="B63" t="s">
        <v>208</v>
      </c>
      <c r="C63" t="s">
        <v>11</v>
      </c>
      <c r="D63" t="s">
        <v>341</v>
      </c>
      <c r="E63" t="s">
        <v>44</v>
      </c>
      <c r="F63">
        <v>10600000</v>
      </c>
      <c r="G63">
        <v>10600000</v>
      </c>
      <c r="H63">
        <v>0</v>
      </c>
      <c r="I63">
        <v>10044216</v>
      </c>
      <c r="J63">
        <v>10044216</v>
      </c>
      <c r="K63">
        <v>0.95</v>
      </c>
      <c r="L63">
        <v>-6.9000000000000006E-2</v>
      </c>
      <c r="M63">
        <v>0</v>
      </c>
      <c r="N63" t="s">
        <v>316</v>
      </c>
    </row>
    <row r="64" spans="1:14" hidden="1" x14ac:dyDescent="0.35">
      <c r="A64" t="s">
        <v>296</v>
      </c>
      <c r="B64" t="s">
        <v>208</v>
      </c>
      <c r="C64" t="s">
        <v>8</v>
      </c>
      <c r="D64" t="s">
        <v>341</v>
      </c>
      <c r="E64" t="s">
        <v>44</v>
      </c>
      <c r="F64">
        <v>10000000</v>
      </c>
      <c r="G64">
        <v>10000000</v>
      </c>
      <c r="H64">
        <v>0</v>
      </c>
      <c r="I64">
        <v>9539062</v>
      </c>
      <c r="J64">
        <v>9539062</v>
      </c>
      <c r="K64">
        <v>0.95</v>
      </c>
      <c r="L64">
        <v>-4.5999999999999999E-2</v>
      </c>
      <c r="M64">
        <v>0</v>
      </c>
      <c r="N64" t="s">
        <v>316</v>
      </c>
    </row>
    <row r="65" spans="1:14" hidden="1" x14ac:dyDescent="0.35">
      <c r="A65" t="s">
        <v>296</v>
      </c>
      <c r="B65" t="s">
        <v>208</v>
      </c>
      <c r="C65" t="s">
        <v>9</v>
      </c>
      <c r="D65" t="s">
        <v>341</v>
      </c>
      <c r="E65" t="s">
        <v>44</v>
      </c>
      <c r="F65">
        <v>5000000</v>
      </c>
      <c r="G65">
        <v>5000000</v>
      </c>
      <c r="H65">
        <v>0</v>
      </c>
      <c r="I65">
        <v>4945565</v>
      </c>
      <c r="J65">
        <v>4945565</v>
      </c>
      <c r="K65">
        <v>0.99</v>
      </c>
      <c r="L65">
        <v>-4.0000000000000001E-3</v>
      </c>
      <c r="M65">
        <v>0</v>
      </c>
      <c r="N65" t="s">
        <v>316</v>
      </c>
    </row>
    <row r="66" spans="1:14" hidden="1" x14ac:dyDescent="0.35">
      <c r="A66" t="s">
        <v>296</v>
      </c>
      <c r="B66" t="s">
        <v>208</v>
      </c>
      <c r="C66" t="s">
        <v>2</v>
      </c>
      <c r="D66" t="s">
        <v>341</v>
      </c>
      <c r="E66" t="s">
        <v>44</v>
      </c>
      <c r="F66">
        <v>9000000</v>
      </c>
      <c r="G66">
        <v>9000000</v>
      </c>
      <c r="H66">
        <v>0</v>
      </c>
      <c r="I66">
        <v>8638309</v>
      </c>
      <c r="J66">
        <v>8638309</v>
      </c>
      <c r="K66">
        <v>0.96</v>
      </c>
      <c r="L66">
        <v>-0.02</v>
      </c>
      <c r="M66">
        <v>0</v>
      </c>
      <c r="N66" t="s">
        <v>316</v>
      </c>
    </row>
    <row r="67" spans="1:14" hidden="1" x14ac:dyDescent="0.35">
      <c r="A67" t="s">
        <v>296</v>
      </c>
      <c r="B67" t="s">
        <v>208</v>
      </c>
      <c r="C67" t="s">
        <v>10</v>
      </c>
      <c r="D67" t="s">
        <v>341</v>
      </c>
      <c r="E67" t="s">
        <v>44</v>
      </c>
      <c r="F67">
        <v>9000000</v>
      </c>
      <c r="G67">
        <v>9000000</v>
      </c>
      <c r="H67">
        <v>398387</v>
      </c>
      <c r="I67">
        <v>8520451</v>
      </c>
      <c r="J67">
        <v>8918838</v>
      </c>
      <c r="K67">
        <v>0.99</v>
      </c>
      <c r="L67">
        <v>-4.0000000000000001E-3</v>
      </c>
      <c r="M67">
        <v>0</v>
      </c>
      <c r="N67" t="s">
        <v>316</v>
      </c>
    </row>
    <row r="68" spans="1:14" hidden="1" x14ac:dyDescent="0.35">
      <c r="A68" t="s">
        <v>296</v>
      </c>
      <c r="B68" t="s">
        <v>208</v>
      </c>
      <c r="C68" t="s">
        <v>4</v>
      </c>
      <c r="D68" t="s">
        <v>341</v>
      </c>
      <c r="E68" t="s">
        <v>44</v>
      </c>
      <c r="F68">
        <v>7000000</v>
      </c>
      <c r="G68">
        <v>7000000</v>
      </c>
      <c r="H68">
        <v>309857</v>
      </c>
      <c r="I68">
        <v>6627018</v>
      </c>
      <c r="J68">
        <v>6936874</v>
      </c>
      <c r="K68">
        <v>0.99</v>
      </c>
      <c r="L68">
        <v>-4.0000000000000001E-3</v>
      </c>
      <c r="M68">
        <v>0</v>
      </c>
      <c r="N68" t="s">
        <v>316</v>
      </c>
    </row>
    <row r="69" spans="1:14" hidden="1" x14ac:dyDescent="0.35">
      <c r="A69" t="s">
        <v>296</v>
      </c>
      <c r="B69" t="s">
        <v>208</v>
      </c>
      <c r="C69" t="s">
        <v>3</v>
      </c>
      <c r="D69" t="s">
        <v>341</v>
      </c>
      <c r="E69" t="s">
        <v>44</v>
      </c>
      <c r="F69">
        <v>9401472</v>
      </c>
      <c r="G69">
        <v>9396988</v>
      </c>
      <c r="H69">
        <v>518562</v>
      </c>
      <c r="I69">
        <v>9938270</v>
      </c>
      <c r="J69">
        <v>10456832</v>
      </c>
      <c r="K69">
        <v>1.1100000000000001</v>
      </c>
      <c r="L69">
        <v>2.1999999999999999E-2</v>
      </c>
      <c r="M69">
        <v>0</v>
      </c>
      <c r="N69" t="s">
        <v>316</v>
      </c>
    </row>
    <row r="70" spans="1:14" hidden="1" x14ac:dyDescent="0.35">
      <c r="A70" t="s">
        <v>296</v>
      </c>
      <c r="B70" t="s">
        <v>208</v>
      </c>
      <c r="C70" t="s">
        <v>5</v>
      </c>
      <c r="D70" t="s">
        <v>341</v>
      </c>
      <c r="E70" t="s">
        <v>44</v>
      </c>
      <c r="F70">
        <v>17000000</v>
      </c>
      <c r="G70">
        <v>16989124</v>
      </c>
      <c r="H70">
        <v>1375218</v>
      </c>
      <c r="I70">
        <v>18667438</v>
      </c>
      <c r="J70">
        <v>20042656</v>
      </c>
      <c r="K70">
        <v>1.18</v>
      </c>
      <c r="L70">
        <v>2.5999999999999999E-2</v>
      </c>
      <c r="M70">
        <v>0</v>
      </c>
      <c r="N70" t="s">
        <v>316</v>
      </c>
    </row>
    <row r="71" spans="1:14" hidden="1" x14ac:dyDescent="0.35">
      <c r="A71" t="s">
        <v>296</v>
      </c>
      <c r="B71" t="s">
        <v>206</v>
      </c>
      <c r="C71" t="s">
        <v>9</v>
      </c>
      <c r="D71" t="s">
        <v>341</v>
      </c>
      <c r="E71" t="s">
        <v>44</v>
      </c>
      <c r="F71">
        <v>3900159</v>
      </c>
      <c r="G71">
        <v>3900159</v>
      </c>
      <c r="H71">
        <v>9722748</v>
      </c>
      <c r="I71">
        <v>341348</v>
      </c>
      <c r="J71">
        <v>10064096</v>
      </c>
      <c r="K71">
        <v>2.58</v>
      </c>
      <c r="L71">
        <v>8.6999999999999994E-2</v>
      </c>
      <c r="M71">
        <v>0</v>
      </c>
      <c r="N71" t="s">
        <v>316</v>
      </c>
    </row>
    <row r="72" spans="1:14" hidden="1" x14ac:dyDescent="0.35">
      <c r="A72" t="s">
        <v>296</v>
      </c>
      <c r="B72" t="s">
        <v>235</v>
      </c>
      <c r="C72" t="s">
        <v>11</v>
      </c>
      <c r="D72" t="s">
        <v>369</v>
      </c>
      <c r="E72" t="s">
        <v>44</v>
      </c>
      <c r="F72">
        <v>27131894</v>
      </c>
      <c r="G72">
        <v>27135293</v>
      </c>
      <c r="H72">
        <v>32150861</v>
      </c>
      <c r="I72">
        <v>1266009</v>
      </c>
      <c r="J72">
        <v>33416870</v>
      </c>
      <c r="K72">
        <v>1.23</v>
      </c>
      <c r="L72">
        <v>6.4000000000000001E-2</v>
      </c>
      <c r="M72">
        <v>0</v>
      </c>
      <c r="N72" t="s">
        <v>316</v>
      </c>
    </row>
    <row r="73" spans="1:14" hidden="1" x14ac:dyDescent="0.35">
      <c r="A73" t="s">
        <v>296</v>
      </c>
      <c r="B73" t="s">
        <v>204</v>
      </c>
      <c r="C73" t="s">
        <v>9</v>
      </c>
      <c r="D73" t="s">
        <v>383</v>
      </c>
      <c r="E73" t="s">
        <v>44</v>
      </c>
      <c r="F73">
        <v>10147320</v>
      </c>
      <c r="G73">
        <v>10149877</v>
      </c>
      <c r="H73">
        <v>1651423</v>
      </c>
      <c r="I73">
        <v>13294544</v>
      </c>
      <c r="J73">
        <v>14945968</v>
      </c>
      <c r="K73">
        <v>1.47</v>
      </c>
      <c r="L73">
        <v>8.4000000000000005E-2</v>
      </c>
      <c r="M73">
        <v>0</v>
      </c>
      <c r="N73" t="s">
        <v>316</v>
      </c>
    </row>
    <row r="74" spans="1:14" hidden="1" x14ac:dyDescent="0.35">
      <c r="A74" t="s">
        <v>296</v>
      </c>
      <c r="B74" t="s">
        <v>204</v>
      </c>
      <c r="C74" t="s">
        <v>4</v>
      </c>
      <c r="D74" t="s">
        <v>383</v>
      </c>
      <c r="E74" t="s">
        <v>44</v>
      </c>
      <c r="F74">
        <v>9289110</v>
      </c>
      <c r="G74">
        <v>9292433</v>
      </c>
      <c r="H74">
        <v>8731968</v>
      </c>
      <c r="I74">
        <v>13161330</v>
      </c>
      <c r="J74">
        <v>21893298</v>
      </c>
      <c r="K74">
        <v>2.36</v>
      </c>
      <c r="L74">
        <v>0.122</v>
      </c>
      <c r="M74">
        <v>0</v>
      </c>
      <c r="N74" t="s">
        <v>316</v>
      </c>
    </row>
    <row r="75" spans="1:14" hidden="1" x14ac:dyDescent="0.35">
      <c r="A75" t="s">
        <v>296</v>
      </c>
      <c r="B75" t="s">
        <v>204</v>
      </c>
      <c r="C75" t="s">
        <v>3</v>
      </c>
      <c r="D75" t="s">
        <v>383</v>
      </c>
      <c r="E75" t="s">
        <v>44</v>
      </c>
      <c r="F75">
        <v>12548829</v>
      </c>
      <c r="G75">
        <v>12555726</v>
      </c>
      <c r="H75">
        <v>20209917</v>
      </c>
      <c r="I75">
        <v>26374912</v>
      </c>
      <c r="J75">
        <v>46584829</v>
      </c>
      <c r="K75">
        <v>3.71</v>
      </c>
      <c r="L75">
        <v>0.16200000000000001</v>
      </c>
      <c r="M75">
        <v>0</v>
      </c>
      <c r="N75" t="s">
        <v>316</v>
      </c>
    </row>
    <row r="76" spans="1:14" hidden="1" x14ac:dyDescent="0.35">
      <c r="A76" t="s">
        <v>296</v>
      </c>
      <c r="B76" t="s">
        <v>204</v>
      </c>
      <c r="C76" t="s">
        <v>10</v>
      </c>
      <c r="D76" t="s">
        <v>383</v>
      </c>
      <c r="E76" t="s">
        <v>44</v>
      </c>
      <c r="F76">
        <v>11137888</v>
      </c>
      <c r="G76">
        <v>11141921</v>
      </c>
      <c r="H76">
        <v>12298836</v>
      </c>
      <c r="I76">
        <v>20969159</v>
      </c>
      <c r="J76">
        <v>33267995</v>
      </c>
      <c r="K76">
        <v>2.99</v>
      </c>
      <c r="L76">
        <v>0.16700000000000001</v>
      </c>
      <c r="M76">
        <v>0</v>
      </c>
      <c r="N76" t="s">
        <v>316</v>
      </c>
    </row>
    <row r="77" spans="1:14" hidden="1" x14ac:dyDescent="0.35">
      <c r="A77" t="s">
        <v>296</v>
      </c>
      <c r="B77" t="s">
        <v>204</v>
      </c>
      <c r="C77" t="s">
        <v>5</v>
      </c>
      <c r="D77" t="s">
        <v>383</v>
      </c>
      <c r="E77" t="s">
        <v>44</v>
      </c>
      <c r="F77">
        <v>15157981</v>
      </c>
      <c r="G77">
        <v>15166271</v>
      </c>
      <c r="H77">
        <v>25196588</v>
      </c>
      <c r="I77">
        <v>32566627</v>
      </c>
      <c r="J77">
        <v>57763216</v>
      </c>
      <c r="K77">
        <v>3.81</v>
      </c>
      <c r="L77">
        <v>0.16700000000000001</v>
      </c>
      <c r="M77">
        <v>0</v>
      </c>
      <c r="N77" t="s">
        <v>316</v>
      </c>
    </row>
    <row r="78" spans="1:14" hidden="1" x14ac:dyDescent="0.35">
      <c r="A78" t="s">
        <v>296</v>
      </c>
      <c r="B78" t="s">
        <v>204</v>
      </c>
      <c r="C78" t="s">
        <v>11</v>
      </c>
      <c r="D78" t="s">
        <v>383</v>
      </c>
      <c r="E78" t="s">
        <v>44</v>
      </c>
      <c r="F78">
        <v>12495987</v>
      </c>
      <c r="G78">
        <v>12502552</v>
      </c>
      <c r="H78">
        <v>26562644</v>
      </c>
      <c r="I78">
        <v>22131090</v>
      </c>
      <c r="J78">
        <v>48693734</v>
      </c>
      <c r="K78">
        <v>3.89</v>
      </c>
      <c r="L78">
        <v>0.17199999999999999</v>
      </c>
      <c r="M78">
        <v>0</v>
      </c>
      <c r="N78" t="s">
        <v>316</v>
      </c>
    </row>
    <row r="79" spans="1:14" hidden="1" x14ac:dyDescent="0.35">
      <c r="A79" t="s">
        <v>296</v>
      </c>
      <c r="B79" t="s">
        <v>204</v>
      </c>
      <c r="C79" t="s">
        <v>8</v>
      </c>
      <c r="D79" t="s">
        <v>383</v>
      </c>
      <c r="E79" t="s">
        <v>44</v>
      </c>
      <c r="F79">
        <v>9718249</v>
      </c>
      <c r="G79">
        <v>9720913</v>
      </c>
      <c r="H79">
        <v>1888702</v>
      </c>
      <c r="I79">
        <v>13851233</v>
      </c>
      <c r="J79">
        <v>15739935</v>
      </c>
      <c r="K79">
        <v>1.62</v>
      </c>
      <c r="L79">
        <v>0.107</v>
      </c>
      <c r="M79">
        <v>0</v>
      </c>
      <c r="N79" t="s">
        <v>316</v>
      </c>
    </row>
    <row r="80" spans="1:14" hidden="1" x14ac:dyDescent="0.35">
      <c r="A80" t="s">
        <v>296</v>
      </c>
      <c r="B80" t="s">
        <v>204</v>
      </c>
      <c r="C80" t="s">
        <v>2</v>
      </c>
      <c r="D80" t="s">
        <v>383</v>
      </c>
      <c r="E80" t="s">
        <v>44</v>
      </c>
      <c r="F80">
        <v>21292334</v>
      </c>
      <c r="G80">
        <v>21299393</v>
      </c>
      <c r="H80">
        <v>38112289</v>
      </c>
      <c r="I80">
        <v>22145477</v>
      </c>
      <c r="J80">
        <v>60257765</v>
      </c>
      <c r="K80">
        <v>2.83</v>
      </c>
      <c r="L80">
        <v>0.129</v>
      </c>
      <c r="M80">
        <v>0</v>
      </c>
      <c r="N80" t="s">
        <v>316</v>
      </c>
    </row>
    <row r="81" spans="1:14" hidden="1" x14ac:dyDescent="0.35">
      <c r="A81" t="s">
        <v>296</v>
      </c>
      <c r="B81" t="s">
        <v>201</v>
      </c>
      <c r="C81" t="s">
        <v>3</v>
      </c>
      <c r="D81" t="s">
        <v>382</v>
      </c>
      <c r="E81" t="s">
        <v>44</v>
      </c>
      <c r="F81">
        <v>6002436</v>
      </c>
      <c r="G81">
        <v>6002436</v>
      </c>
      <c r="H81">
        <v>878338</v>
      </c>
      <c r="I81">
        <v>3076825</v>
      </c>
      <c r="J81">
        <v>3955162</v>
      </c>
      <c r="K81">
        <v>0.66</v>
      </c>
      <c r="L81">
        <v>-5.7000000000000002E-2</v>
      </c>
      <c r="M81">
        <v>0</v>
      </c>
      <c r="N81" t="s">
        <v>316</v>
      </c>
    </row>
    <row r="82" spans="1:14" hidden="1" x14ac:dyDescent="0.35">
      <c r="A82" t="s">
        <v>296</v>
      </c>
      <c r="B82" t="s">
        <v>201</v>
      </c>
      <c r="C82" t="s">
        <v>5</v>
      </c>
      <c r="D82" t="s">
        <v>382</v>
      </c>
      <c r="E82" t="s">
        <v>44</v>
      </c>
      <c r="F82">
        <v>13005262</v>
      </c>
      <c r="G82">
        <v>13005262</v>
      </c>
      <c r="H82">
        <v>1903064</v>
      </c>
      <c r="I82">
        <v>6666454</v>
      </c>
      <c r="J82">
        <v>8569517</v>
      </c>
      <c r="K82">
        <v>0.66</v>
      </c>
      <c r="L82">
        <v>-5.7000000000000002E-2</v>
      </c>
      <c r="M82">
        <v>0</v>
      </c>
      <c r="N82" t="s">
        <v>316</v>
      </c>
    </row>
    <row r="83" spans="1:14" hidden="1" x14ac:dyDescent="0.35">
      <c r="A83" t="s">
        <v>296</v>
      </c>
      <c r="B83" t="s">
        <v>199</v>
      </c>
      <c r="C83" t="s">
        <v>4</v>
      </c>
      <c r="D83" t="s">
        <v>381</v>
      </c>
      <c r="E83" t="s">
        <v>44</v>
      </c>
      <c r="F83">
        <v>15000009</v>
      </c>
      <c r="G83">
        <v>15053121</v>
      </c>
      <c r="H83">
        <v>1356485</v>
      </c>
      <c r="I83">
        <v>13208109</v>
      </c>
      <c r="J83">
        <v>14564594</v>
      </c>
      <c r="K83">
        <v>0.97</v>
      </c>
      <c r="L83">
        <v>-1.2E-2</v>
      </c>
      <c r="M83">
        <v>0</v>
      </c>
      <c r="N83" t="s">
        <v>316</v>
      </c>
    </row>
    <row r="84" spans="1:14" hidden="1" x14ac:dyDescent="0.35">
      <c r="A84" t="s">
        <v>296</v>
      </c>
      <c r="B84" t="s">
        <v>199</v>
      </c>
      <c r="C84" t="s">
        <v>3</v>
      </c>
      <c r="D84" t="s">
        <v>381</v>
      </c>
      <c r="E84" t="s">
        <v>44</v>
      </c>
      <c r="F84">
        <v>19511910</v>
      </c>
      <c r="G84">
        <v>19579991</v>
      </c>
      <c r="H84">
        <v>11689108</v>
      </c>
      <c r="I84">
        <v>17525420</v>
      </c>
      <c r="J84">
        <v>29214529</v>
      </c>
      <c r="K84">
        <v>1.49</v>
      </c>
      <c r="L84">
        <v>6.3E-2</v>
      </c>
      <c r="M84">
        <v>0</v>
      </c>
      <c r="N84" t="s">
        <v>316</v>
      </c>
    </row>
    <row r="85" spans="1:14" hidden="1" x14ac:dyDescent="0.35">
      <c r="A85" t="s">
        <v>296</v>
      </c>
      <c r="B85" t="s">
        <v>199</v>
      </c>
      <c r="C85" t="s">
        <v>10</v>
      </c>
      <c r="D85" t="s">
        <v>381</v>
      </c>
      <c r="E85" t="s">
        <v>44</v>
      </c>
      <c r="F85">
        <v>13531926</v>
      </c>
      <c r="G85">
        <v>13601183</v>
      </c>
      <c r="H85">
        <v>3961914</v>
      </c>
      <c r="I85">
        <v>14788553</v>
      </c>
      <c r="J85">
        <v>18750467</v>
      </c>
      <c r="K85">
        <v>1.38</v>
      </c>
      <c r="L85">
        <v>6.2E-2</v>
      </c>
      <c r="M85">
        <v>0</v>
      </c>
      <c r="N85" t="s">
        <v>316</v>
      </c>
    </row>
    <row r="86" spans="1:14" hidden="1" x14ac:dyDescent="0.35">
      <c r="A86" t="s">
        <v>296</v>
      </c>
      <c r="B86" t="s">
        <v>199</v>
      </c>
      <c r="C86" t="s">
        <v>8</v>
      </c>
      <c r="D86" t="s">
        <v>381</v>
      </c>
      <c r="E86" t="s">
        <v>44</v>
      </c>
      <c r="F86">
        <v>101253597</v>
      </c>
      <c r="G86">
        <v>101736251</v>
      </c>
      <c r="H86">
        <v>90235137</v>
      </c>
      <c r="I86">
        <v>86446047</v>
      </c>
      <c r="J86">
        <v>176681184</v>
      </c>
      <c r="K86">
        <v>1.74</v>
      </c>
      <c r="L86">
        <v>0.06</v>
      </c>
      <c r="M86">
        <v>0</v>
      </c>
      <c r="N86" t="s">
        <v>316</v>
      </c>
    </row>
    <row r="87" spans="1:14" hidden="1" x14ac:dyDescent="0.35">
      <c r="A87" t="s">
        <v>296</v>
      </c>
      <c r="B87" t="s">
        <v>199</v>
      </c>
      <c r="C87" t="s">
        <v>9</v>
      </c>
      <c r="D87" t="s">
        <v>381</v>
      </c>
      <c r="E87" t="s">
        <v>44</v>
      </c>
      <c r="F87">
        <v>11141212</v>
      </c>
      <c r="G87">
        <v>11202621</v>
      </c>
      <c r="H87">
        <v>4213457</v>
      </c>
      <c r="I87">
        <v>12212596</v>
      </c>
      <c r="J87">
        <v>16426053</v>
      </c>
      <c r="K87">
        <v>1.47</v>
      </c>
      <c r="L87">
        <v>6.0999999999999999E-2</v>
      </c>
      <c r="M87">
        <v>0</v>
      </c>
      <c r="N87" t="s">
        <v>316</v>
      </c>
    </row>
    <row r="88" spans="1:14" hidden="1" x14ac:dyDescent="0.35">
      <c r="A88" t="s">
        <v>296</v>
      </c>
      <c r="B88" t="s">
        <v>199</v>
      </c>
      <c r="C88" t="s">
        <v>5</v>
      </c>
      <c r="D88" t="s">
        <v>381</v>
      </c>
      <c r="E88" t="s">
        <v>44</v>
      </c>
      <c r="F88">
        <v>42895058</v>
      </c>
      <c r="G88">
        <v>43034141</v>
      </c>
      <c r="H88">
        <v>22061810</v>
      </c>
      <c r="I88">
        <v>36235599</v>
      </c>
      <c r="J88">
        <v>58297408</v>
      </c>
      <c r="K88">
        <v>1.35</v>
      </c>
      <c r="L88">
        <v>6.6000000000000003E-2</v>
      </c>
      <c r="M88">
        <v>0</v>
      </c>
      <c r="N88" t="s">
        <v>316</v>
      </c>
    </row>
    <row r="89" spans="1:14" hidden="1" x14ac:dyDescent="0.35">
      <c r="A89" t="s">
        <v>296</v>
      </c>
      <c r="B89" t="s">
        <v>199</v>
      </c>
      <c r="C89" t="s">
        <v>2</v>
      </c>
      <c r="D89" t="s">
        <v>381</v>
      </c>
      <c r="E89" t="s">
        <v>44</v>
      </c>
      <c r="F89">
        <v>16730002</v>
      </c>
      <c r="G89">
        <v>16807097</v>
      </c>
      <c r="H89">
        <v>8930153</v>
      </c>
      <c r="I89">
        <v>19630244</v>
      </c>
      <c r="J89">
        <v>28560397</v>
      </c>
      <c r="K89">
        <v>1.7</v>
      </c>
      <c r="L89">
        <v>5.8999999999999997E-2</v>
      </c>
      <c r="M89">
        <v>0</v>
      </c>
      <c r="N89" t="s">
        <v>316</v>
      </c>
    </row>
    <row r="90" spans="1:14" hidden="1" x14ac:dyDescent="0.35">
      <c r="A90" t="s">
        <v>296</v>
      </c>
      <c r="B90" t="s">
        <v>197</v>
      </c>
      <c r="C90" t="s">
        <v>4</v>
      </c>
      <c r="D90" t="s">
        <v>380</v>
      </c>
      <c r="E90" t="s">
        <v>44</v>
      </c>
      <c r="F90">
        <v>1999720</v>
      </c>
      <c r="G90">
        <v>1999720</v>
      </c>
      <c r="H90">
        <v>2372968</v>
      </c>
      <c r="I90">
        <v>54479</v>
      </c>
      <c r="J90">
        <v>2427447</v>
      </c>
      <c r="K90">
        <v>1.21</v>
      </c>
      <c r="L90">
        <v>0.109</v>
      </c>
      <c r="M90">
        <v>0</v>
      </c>
      <c r="N90" t="s">
        <v>316</v>
      </c>
    </row>
    <row r="91" spans="1:14" hidden="1" x14ac:dyDescent="0.35">
      <c r="A91" t="s">
        <v>296</v>
      </c>
      <c r="B91" t="s">
        <v>197</v>
      </c>
      <c r="C91" t="s">
        <v>11</v>
      </c>
      <c r="D91" t="s">
        <v>380</v>
      </c>
      <c r="E91" t="s">
        <v>44</v>
      </c>
      <c r="F91">
        <v>2530916</v>
      </c>
      <c r="G91">
        <v>2530916</v>
      </c>
      <c r="H91">
        <v>4661236</v>
      </c>
      <c r="I91">
        <v>107007</v>
      </c>
      <c r="J91">
        <v>4768243</v>
      </c>
      <c r="K91">
        <v>1.88</v>
      </c>
      <c r="L91">
        <v>0.187</v>
      </c>
      <c r="M91">
        <v>0</v>
      </c>
      <c r="N91" t="s">
        <v>316</v>
      </c>
    </row>
    <row r="92" spans="1:14" hidden="1" x14ac:dyDescent="0.35">
      <c r="A92" t="s">
        <v>296</v>
      </c>
      <c r="B92" t="s">
        <v>197</v>
      </c>
      <c r="C92" t="s">
        <v>8</v>
      </c>
      <c r="D92" t="s">
        <v>380</v>
      </c>
      <c r="E92" t="s">
        <v>44</v>
      </c>
      <c r="F92">
        <v>344724</v>
      </c>
      <c r="G92">
        <v>344724</v>
      </c>
      <c r="H92">
        <v>678000</v>
      </c>
      <c r="I92">
        <v>15564</v>
      </c>
      <c r="J92">
        <v>693564</v>
      </c>
      <c r="K92">
        <v>2.0099999999999998</v>
      </c>
      <c r="L92">
        <v>0.16</v>
      </c>
      <c r="M92">
        <v>0</v>
      </c>
      <c r="N92" t="s">
        <v>316</v>
      </c>
    </row>
    <row r="93" spans="1:14" hidden="1" x14ac:dyDescent="0.35">
      <c r="A93" t="s">
        <v>296</v>
      </c>
      <c r="B93" t="s">
        <v>195</v>
      </c>
      <c r="C93" t="s">
        <v>4</v>
      </c>
      <c r="D93" t="s">
        <v>380</v>
      </c>
      <c r="E93" t="s">
        <v>44</v>
      </c>
      <c r="F93">
        <v>722751</v>
      </c>
      <c r="G93">
        <v>722751</v>
      </c>
      <c r="H93">
        <v>817170</v>
      </c>
      <c r="I93">
        <v>19525</v>
      </c>
      <c r="J93">
        <v>836695</v>
      </c>
      <c r="K93">
        <v>1.1599999999999999</v>
      </c>
      <c r="L93">
        <v>7.1999999999999995E-2</v>
      </c>
      <c r="M93">
        <v>0</v>
      </c>
      <c r="N93" t="s">
        <v>316</v>
      </c>
    </row>
    <row r="94" spans="1:14" hidden="1" x14ac:dyDescent="0.35">
      <c r="A94" t="s">
        <v>296</v>
      </c>
      <c r="B94" t="s">
        <v>195</v>
      </c>
      <c r="C94" t="s">
        <v>8</v>
      </c>
      <c r="D94" t="s">
        <v>380</v>
      </c>
      <c r="E94" t="s">
        <v>44</v>
      </c>
      <c r="F94">
        <v>408524</v>
      </c>
      <c r="G94">
        <v>408524</v>
      </c>
      <c r="H94">
        <v>681000</v>
      </c>
      <c r="I94">
        <v>16272</v>
      </c>
      <c r="J94">
        <v>697272</v>
      </c>
      <c r="K94">
        <v>1.71</v>
      </c>
      <c r="L94">
        <v>0.19500000000000001</v>
      </c>
      <c r="M94">
        <v>0</v>
      </c>
      <c r="N94" t="s">
        <v>316</v>
      </c>
    </row>
    <row r="95" spans="1:14" hidden="1" x14ac:dyDescent="0.35">
      <c r="A95" t="s">
        <v>296</v>
      </c>
      <c r="B95" t="s">
        <v>195</v>
      </c>
      <c r="C95" t="s">
        <v>11</v>
      </c>
      <c r="D95" t="s">
        <v>380</v>
      </c>
      <c r="E95" t="s">
        <v>44</v>
      </c>
      <c r="F95">
        <v>2206027</v>
      </c>
      <c r="G95">
        <v>2206027</v>
      </c>
      <c r="H95">
        <v>3677385</v>
      </c>
      <c r="I95">
        <v>87864</v>
      </c>
      <c r="J95">
        <v>3765249</v>
      </c>
      <c r="K95">
        <v>1.71</v>
      </c>
      <c r="L95">
        <v>0.19500000000000001</v>
      </c>
      <c r="M95">
        <v>0</v>
      </c>
      <c r="N95" t="s">
        <v>316</v>
      </c>
    </row>
    <row r="96" spans="1:14" hidden="1" x14ac:dyDescent="0.35">
      <c r="A96" t="s">
        <v>296</v>
      </c>
      <c r="B96" t="s">
        <v>193</v>
      </c>
      <c r="C96" t="s">
        <v>8</v>
      </c>
      <c r="D96" t="s">
        <v>379</v>
      </c>
      <c r="E96" t="s">
        <v>44</v>
      </c>
      <c r="F96">
        <v>3025909</v>
      </c>
      <c r="G96">
        <v>3156621</v>
      </c>
      <c r="H96">
        <v>3237571</v>
      </c>
      <c r="I96">
        <v>592984</v>
      </c>
      <c r="J96">
        <v>3830555</v>
      </c>
      <c r="K96">
        <v>1.21</v>
      </c>
      <c r="L96">
        <v>6.8000000000000005E-2</v>
      </c>
      <c r="M96">
        <v>0</v>
      </c>
      <c r="N96" t="s">
        <v>316</v>
      </c>
    </row>
    <row r="97" spans="1:14" hidden="1" x14ac:dyDescent="0.35">
      <c r="A97" t="s">
        <v>296</v>
      </c>
      <c r="B97" t="s">
        <v>193</v>
      </c>
      <c r="C97" t="s">
        <v>11</v>
      </c>
      <c r="D97" t="s">
        <v>379</v>
      </c>
      <c r="E97" t="s">
        <v>44</v>
      </c>
      <c r="F97">
        <v>8163731</v>
      </c>
      <c r="G97">
        <v>8553042</v>
      </c>
      <c r="H97">
        <v>8579543</v>
      </c>
      <c r="I97">
        <v>1814489</v>
      </c>
      <c r="J97">
        <v>10394033</v>
      </c>
      <c r="K97">
        <v>1.22</v>
      </c>
      <c r="L97">
        <v>7.1999999999999995E-2</v>
      </c>
      <c r="M97">
        <v>0</v>
      </c>
      <c r="N97" t="s">
        <v>316</v>
      </c>
    </row>
    <row r="98" spans="1:14" hidden="1" x14ac:dyDescent="0.35">
      <c r="A98" t="s">
        <v>296</v>
      </c>
      <c r="B98" t="s">
        <v>191</v>
      </c>
      <c r="C98" t="s">
        <v>4</v>
      </c>
      <c r="D98" t="s">
        <v>378</v>
      </c>
      <c r="E98" t="s">
        <v>44</v>
      </c>
      <c r="F98">
        <v>10000000</v>
      </c>
      <c r="G98">
        <v>10005700</v>
      </c>
      <c r="H98">
        <v>9077175</v>
      </c>
      <c r="I98">
        <v>2136794</v>
      </c>
      <c r="J98">
        <v>11213969</v>
      </c>
      <c r="K98">
        <v>1.1200000000000001</v>
      </c>
      <c r="L98">
        <v>3.5000000000000003E-2</v>
      </c>
      <c r="M98">
        <v>0</v>
      </c>
      <c r="N98" t="s">
        <v>316</v>
      </c>
    </row>
    <row r="99" spans="1:14" hidden="1" x14ac:dyDescent="0.35">
      <c r="A99" t="s">
        <v>296</v>
      </c>
      <c r="B99" t="s">
        <v>189</v>
      </c>
      <c r="C99" t="s">
        <v>4</v>
      </c>
      <c r="D99" t="s">
        <v>377</v>
      </c>
      <c r="E99" t="s">
        <v>44</v>
      </c>
      <c r="F99">
        <v>4680133</v>
      </c>
      <c r="G99">
        <v>4680133</v>
      </c>
      <c r="H99">
        <v>4993418</v>
      </c>
      <c r="I99">
        <v>1123282</v>
      </c>
      <c r="J99">
        <v>6116701</v>
      </c>
      <c r="K99">
        <v>1.31</v>
      </c>
      <c r="L99">
        <v>8.1000000000000003E-2</v>
      </c>
      <c r="M99">
        <v>0</v>
      </c>
      <c r="N99" t="s">
        <v>316</v>
      </c>
    </row>
    <row r="100" spans="1:14" hidden="1" x14ac:dyDescent="0.35">
      <c r="A100" t="s">
        <v>296</v>
      </c>
      <c r="B100" t="s">
        <v>189</v>
      </c>
      <c r="C100" t="s">
        <v>8</v>
      </c>
      <c r="D100" t="s">
        <v>377</v>
      </c>
      <c r="E100" t="s">
        <v>44</v>
      </c>
      <c r="F100">
        <v>1960000</v>
      </c>
      <c r="G100">
        <v>1960000</v>
      </c>
      <c r="H100">
        <v>2243715</v>
      </c>
      <c r="I100">
        <v>490737</v>
      </c>
      <c r="J100">
        <v>2734452</v>
      </c>
      <c r="K100">
        <v>1.4</v>
      </c>
      <c r="L100">
        <v>8.8999999999999996E-2</v>
      </c>
      <c r="M100">
        <v>0</v>
      </c>
      <c r="N100" t="s">
        <v>316</v>
      </c>
    </row>
    <row r="101" spans="1:14" hidden="1" x14ac:dyDescent="0.35">
      <c r="A101" t="s">
        <v>296</v>
      </c>
      <c r="B101" t="s">
        <v>189</v>
      </c>
      <c r="C101" t="s">
        <v>11</v>
      </c>
      <c r="D101" t="s">
        <v>377</v>
      </c>
      <c r="E101" t="s">
        <v>44</v>
      </c>
      <c r="F101">
        <v>13605000</v>
      </c>
      <c r="G101">
        <v>13605000</v>
      </c>
      <c r="H101">
        <v>17068299</v>
      </c>
      <c r="I101">
        <v>3630185</v>
      </c>
      <c r="J101">
        <v>20698485</v>
      </c>
      <c r="K101">
        <v>1.52</v>
      </c>
      <c r="L101">
        <v>0.105</v>
      </c>
      <c r="M101">
        <v>0</v>
      </c>
      <c r="N101" t="s">
        <v>316</v>
      </c>
    </row>
    <row r="102" spans="1:14" hidden="1" x14ac:dyDescent="0.35">
      <c r="A102" t="s">
        <v>296</v>
      </c>
      <c r="B102" t="s">
        <v>187</v>
      </c>
      <c r="C102" t="s">
        <v>8</v>
      </c>
      <c r="D102" t="s">
        <v>376</v>
      </c>
      <c r="E102" t="s">
        <v>44</v>
      </c>
      <c r="F102">
        <v>3977385</v>
      </c>
      <c r="G102">
        <v>3977385</v>
      </c>
      <c r="H102">
        <v>2734525</v>
      </c>
      <c r="I102">
        <v>1858549</v>
      </c>
      <c r="J102">
        <v>4593074</v>
      </c>
      <c r="K102">
        <v>1.1499999999999999</v>
      </c>
      <c r="L102">
        <v>2.5000000000000001E-2</v>
      </c>
      <c r="M102">
        <v>0</v>
      </c>
      <c r="N102" t="s">
        <v>316</v>
      </c>
    </row>
    <row r="103" spans="1:14" hidden="1" x14ac:dyDescent="0.35">
      <c r="A103" t="s">
        <v>296</v>
      </c>
      <c r="B103" t="s">
        <v>187</v>
      </c>
      <c r="C103" t="s">
        <v>11</v>
      </c>
      <c r="D103" t="s">
        <v>376</v>
      </c>
      <c r="E103" t="s">
        <v>44</v>
      </c>
      <c r="F103">
        <v>12048180</v>
      </c>
      <c r="G103">
        <v>12048180</v>
      </c>
      <c r="H103">
        <v>8956692</v>
      </c>
      <c r="I103">
        <v>5866892</v>
      </c>
      <c r="J103">
        <v>14823584</v>
      </c>
      <c r="K103">
        <v>1.23</v>
      </c>
      <c r="L103">
        <v>3.2000000000000001E-2</v>
      </c>
      <c r="M103">
        <v>0</v>
      </c>
      <c r="N103" t="s">
        <v>316</v>
      </c>
    </row>
    <row r="104" spans="1:14" hidden="1" x14ac:dyDescent="0.35">
      <c r="A104" t="s">
        <v>296</v>
      </c>
      <c r="B104" t="s">
        <v>185</v>
      </c>
      <c r="C104" t="s">
        <v>8</v>
      </c>
      <c r="D104" t="s">
        <v>375</v>
      </c>
      <c r="E104" t="s">
        <v>44</v>
      </c>
      <c r="F104">
        <v>1477249</v>
      </c>
      <c r="G104">
        <v>1497332</v>
      </c>
      <c r="H104">
        <v>79831</v>
      </c>
      <c r="I104">
        <v>1454805</v>
      </c>
      <c r="J104">
        <v>1534636</v>
      </c>
      <c r="K104">
        <v>1.02</v>
      </c>
      <c r="L104">
        <v>2.1999999999999999E-2</v>
      </c>
      <c r="M104">
        <v>0</v>
      </c>
      <c r="N104" t="s">
        <v>316</v>
      </c>
    </row>
    <row r="105" spans="1:14" hidden="1" x14ac:dyDescent="0.35">
      <c r="A105" t="s">
        <v>296</v>
      </c>
      <c r="B105" t="s">
        <v>185</v>
      </c>
      <c r="C105" t="s">
        <v>4</v>
      </c>
      <c r="D105" t="s">
        <v>375</v>
      </c>
      <c r="E105" t="s">
        <v>44</v>
      </c>
      <c r="F105">
        <v>4507008</v>
      </c>
      <c r="G105">
        <v>4507008</v>
      </c>
      <c r="H105">
        <v>46251</v>
      </c>
      <c r="I105">
        <v>3931166</v>
      </c>
      <c r="J105">
        <v>3977417</v>
      </c>
      <c r="K105">
        <v>0.88</v>
      </c>
      <c r="L105">
        <v>-5.6000000000000001E-2</v>
      </c>
      <c r="M105">
        <v>0</v>
      </c>
      <c r="N105" t="s">
        <v>316</v>
      </c>
    </row>
    <row r="106" spans="1:14" hidden="1" x14ac:dyDescent="0.35">
      <c r="A106" t="s">
        <v>296</v>
      </c>
      <c r="B106" t="s">
        <v>185</v>
      </c>
      <c r="C106" t="s">
        <v>10</v>
      </c>
      <c r="D106" t="s">
        <v>375</v>
      </c>
      <c r="E106" t="s">
        <v>44</v>
      </c>
      <c r="F106">
        <v>1962026</v>
      </c>
      <c r="G106">
        <v>1962026</v>
      </c>
      <c r="H106">
        <v>0</v>
      </c>
      <c r="I106">
        <v>1859685</v>
      </c>
      <c r="J106">
        <v>1859685</v>
      </c>
      <c r="K106">
        <v>0.95</v>
      </c>
      <c r="L106">
        <v>-2.1000000000000001E-2</v>
      </c>
      <c r="M106">
        <v>0</v>
      </c>
      <c r="N106" t="s">
        <v>316</v>
      </c>
    </row>
    <row r="107" spans="1:14" hidden="1" x14ac:dyDescent="0.35">
      <c r="A107" t="s">
        <v>296</v>
      </c>
      <c r="B107" t="s">
        <v>185</v>
      </c>
      <c r="C107" t="s">
        <v>2</v>
      </c>
      <c r="D107" t="s">
        <v>375</v>
      </c>
      <c r="E107" t="s">
        <v>44</v>
      </c>
      <c r="F107">
        <v>14734821</v>
      </c>
      <c r="G107">
        <v>14734821</v>
      </c>
      <c r="H107">
        <v>1531822</v>
      </c>
      <c r="I107">
        <v>14236022</v>
      </c>
      <c r="J107">
        <v>15767843</v>
      </c>
      <c r="K107">
        <v>1.07</v>
      </c>
      <c r="L107">
        <v>1.4E-2</v>
      </c>
      <c r="M107">
        <v>0</v>
      </c>
      <c r="N107" t="s">
        <v>316</v>
      </c>
    </row>
    <row r="108" spans="1:14" hidden="1" x14ac:dyDescent="0.35">
      <c r="A108" t="s">
        <v>296</v>
      </c>
      <c r="B108" t="s">
        <v>185</v>
      </c>
      <c r="C108" t="s">
        <v>9</v>
      </c>
      <c r="D108" t="s">
        <v>375</v>
      </c>
      <c r="E108" t="s">
        <v>44</v>
      </c>
      <c r="F108">
        <v>19972950</v>
      </c>
      <c r="G108">
        <v>19972950</v>
      </c>
      <c r="H108">
        <v>2236492</v>
      </c>
      <c r="I108">
        <v>20075300</v>
      </c>
      <c r="J108">
        <v>22311791</v>
      </c>
      <c r="K108">
        <v>1.1200000000000001</v>
      </c>
      <c r="L108">
        <v>3.1E-2</v>
      </c>
      <c r="M108">
        <v>0</v>
      </c>
      <c r="N108" t="s">
        <v>316</v>
      </c>
    </row>
    <row r="109" spans="1:14" hidden="1" x14ac:dyDescent="0.35">
      <c r="A109" t="s">
        <v>296</v>
      </c>
      <c r="B109" t="s">
        <v>185</v>
      </c>
      <c r="C109" t="s">
        <v>3</v>
      </c>
      <c r="D109" t="s">
        <v>375</v>
      </c>
      <c r="E109" t="s">
        <v>44</v>
      </c>
      <c r="F109">
        <v>33087864</v>
      </c>
      <c r="G109">
        <v>33725969</v>
      </c>
      <c r="H109">
        <v>15512345</v>
      </c>
      <c r="I109">
        <v>26990642</v>
      </c>
      <c r="J109">
        <v>42502987</v>
      </c>
      <c r="K109">
        <v>1.26</v>
      </c>
      <c r="L109">
        <v>5.1999999999999998E-2</v>
      </c>
      <c r="M109">
        <v>0</v>
      </c>
      <c r="N109" t="s">
        <v>316</v>
      </c>
    </row>
    <row r="110" spans="1:14" hidden="1" x14ac:dyDescent="0.35">
      <c r="A110" t="s">
        <v>296</v>
      </c>
      <c r="B110" t="s">
        <v>185</v>
      </c>
      <c r="C110" t="s">
        <v>5</v>
      </c>
      <c r="D110" t="s">
        <v>375</v>
      </c>
      <c r="E110" t="s">
        <v>44</v>
      </c>
      <c r="F110">
        <v>34199121</v>
      </c>
      <c r="G110">
        <v>34953441</v>
      </c>
      <c r="H110">
        <v>19193734</v>
      </c>
      <c r="I110">
        <v>25689175</v>
      </c>
      <c r="J110">
        <v>44882909</v>
      </c>
      <c r="K110">
        <v>1.28</v>
      </c>
      <c r="L110">
        <v>5.8000000000000003E-2</v>
      </c>
      <c r="M110">
        <v>0</v>
      </c>
      <c r="N110" t="s">
        <v>316</v>
      </c>
    </row>
    <row r="111" spans="1:14" hidden="1" x14ac:dyDescent="0.35">
      <c r="A111" t="s">
        <v>296</v>
      </c>
      <c r="B111" t="s">
        <v>182</v>
      </c>
      <c r="C111" t="s">
        <v>10</v>
      </c>
      <c r="D111" t="s">
        <v>374</v>
      </c>
      <c r="E111" t="s">
        <v>44</v>
      </c>
      <c r="F111">
        <v>20000000</v>
      </c>
      <c r="G111">
        <v>20000000</v>
      </c>
      <c r="H111">
        <v>973975</v>
      </c>
      <c r="I111">
        <v>16088331</v>
      </c>
      <c r="J111">
        <v>17062306</v>
      </c>
      <c r="K111">
        <v>0.85</v>
      </c>
      <c r="L111">
        <v>-5.1999999999999998E-2</v>
      </c>
      <c r="M111">
        <v>0</v>
      </c>
      <c r="N111" t="s">
        <v>316</v>
      </c>
    </row>
    <row r="112" spans="1:14" hidden="1" x14ac:dyDescent="0.35">
      <c r="A112" t="s">
        <v>296</v>
      </c>
      <c r="B112" t="s">
        <v>180</v>
      </c>
      <c r="C112" t="s">
        <v>2</v>
      </c>
      <c r="D112" t="s">
        <v>332</v>
      </c>
      <c r="E112" t="s">
        <v>44</v>
      </c>
      <c r="F112">
        <v>18000000</v>
      </c>
      <c r="G112">
        <v>18000000</v>
      </c>
      <c r="H112">
        <v>55090</v>
      </c>
      <c r="I112">
        <v>17447791</v>
      </c>
      <c r="J112">
        <v>17502881</v>
      </c>
      <c r="K112">
        <v>0.97</v>
      </c>
      <c r="L112">
        <v>-0.01</v>
      </c>
      <c r="M112">
        <v>0</v>
      </c>
      <c r="N112" t="s">
        <v>316</v>
      </c>
    </row>
    <row r="113" spans="1:14" hidden="1" x14ac:dyDescent="0.35">
      <c r="A113" t="s">
        <v>296</v>
      </c>
      <c r="B113" t="s">
        <v>180</v>
      </c>
      <c r="C113" t="s">
        <v>3</v>
      </c>
      <c r="D113" t="s">
        <v>332</v>
      </c>
      <c r="E113" t="s">
        <v>44</v>
      </c>
      <c r="F113">
        <v>20001542</v>
      </c>
      <c r="G113">
        <v>20001542</v>
      </c>
      <c r="H113">
        <v>62029</v>
      </c>
      <c r="I113">
        <v>19645577</v>
      </c>
      <c r="J113">
        <v>19707607</v>
      </c>
      <c r="K113">
        <v>0.99</v>
      </c>
      <c r="L113">
        <v>-8.0000000000000002E-3</v>
      </c>
      <c r="M113">
        <v>0</v>
      </c>
      <c r="N113" t="s">
        <v>316</v>
      </c>
    </row>
    <row r="114" spans="1:14" hidden="1" x14ac:dyDescent="0.35">
      <c r="A114" t="s">
        <v>296</v>
      </c>
      <c r="B114" t="s">
        <v>180</v>
      </c>
      <c r="C114" t="s">
        <v>9</v>
      </c>
      <c r="D114" t="s">
        <v>332</v>
      </c>
      <c r="E114" t="s">
        <v>44</v>
      </c>
      <c r="F114">
        <v>19056708</v>
      </c>
      <c r="G114">
        <v>19088005</v>
      </c>
      <c r="H114">
        <v>89664</v>
      </c>
      <c r="I114">
        <v>18485899</v>
      </c>
      <c r="J114">
        <v>18575563</v>
      </c>
      <c r="K114">
        <v>0.97</v>
      </c>
      <c r="L114">
        <v>-0.01</v>
      </c>
      <c r="M114">
        <v>0</v>
      </c>
      <c r="N114" t="s">
        <v>316</v>
      </c>
    </row>
    <row r="115" spans="1:14" hidden="1" x14ac:dyDescent="0.35">
      <c r="A115" t="s">
        <v>296</v>
      </c>
      <c r="B115" t="s">
        <v>180</v>
      </c>
      <c r="C115" t="s">
        <v>4</v>
      </c>
      <c r="D115" t="s">
        <v>332</v>
      </c>
      <c r="E115" t="s">
        <v>44</v>
      </c>
      <c r="F115">
        <v>26724471</v>
      </c>
      <c r="G115">
        <v>26724471</v>
      </c>
      <c r="H115">
        <v>16272795</v>
      </c>
      <c r="I115">
        <v>13438479</v>
      </c>
      <c r="J115">
        <v>29711275</v>
      </c>
      <c r="K115">
        <v>1.1100000000000001</v>
      </c>
      <c r="L115">
        <v>2.4E-2</v>
      </c>
      <c r="M115">
        <v>0</v>
      </c>
      <c r="N115" t="s">
        <v>316</v>
      </c>
    </row>
    <row r="116" spans="1:14" hidden="1" x14ac:dyDescent="0.35">
      <c r="A116" t="s">
        <v>296</v>
      </c>
      <c r="B116" t="s">
        <v>180</v>
      </c>
      <c r="C116" t="s">
        <v>10</v>
      </c>
      <c r="D116" t="s">
        <v>332</v>
      </c>
      <c r="E116" t="s">
        <v>44</v>
      </c>
      <c r="F116">
        <v>20059428</v>
      </c>
      <c r="G116">
        <v>20059428</v>
      </c>
      <c r="H116">
        <v>5606802</v>
      </c>
      <c r="I116">
        <v>19547941</v>
      </c>
      <c r="J116">
        <v>25154743</v>
      </c>
      <c r="K116">
        <v>1.25</v>
      </c>
      <c r="L116">
        <v>3.5000000000000003E-2</v>
      </c>
      <c r="M116">
        <v>0</v>
      </c>
      <c r="N116" t="s">
        <v>316</v>
      </c>
    </row>
    <row r="117" spans="1:14" hidden="1" x14ac:dyDescent="0.35">
      <c r="A117" t="s">
        <v>296</v>
      </c>
      <c r="B117" t="s">
        <v>180</v>
      </c>
      <c r="C117" t="s">
        <v>5</v>
      </c>
      <c r="D117" t="s">
        <v>332</v>
      </c>
      <c r="E117" t="s">
        <v>44</v>
      </c>
      <c r="F117">
        <v>33393913</v>
      </c>
      <c r="G117">
        <v>33393913</v>
      </c>
      <c r="H117">
        <v>6669510</v>
      </c>
      <c r="I117">
        <v>31186872</v>
      </c>
      <c r="J117">
        <v>37856382</v>
      </c>
      <c r="K117">
        <v>1.1299999999999999</v>
      </c>
      <c r="L117">
        <v>2.5000000000000001E-2</v>
      </c>
      <c r="M117">
        <v>0</v>
      </c>
      <c r="N117" t="s">
        <v>316</v>
      </c>
    </row>
    <row r="118" spans="1:14" hidden="1" x14ac:dyDescent="0.35">
      <c r="A118" t="s">
        <v>296</v>
      </c>
      <c r="B118" t="s">
        <v>180</v>
      </c>
      <c r="C118" t="s">
        <v>8</v>
      </c>
      <c r="D118" t="s">
        <v>332</v>
      </c>
      <c r="E118" t="s">
        <v>44</v>
      </c>
      <c r="F118">
        <v>15510441</v>
      </c>
      <c r="G118">
        <v>15513318</v>
      </c>
      <c r="H118">
        <v>1751057</v>
      </c>
      <c r="I118">
        <v>14515229</v>
      </c>
      <c r="J118">
        <v>16266286</v>
      </c>
      <c r="K118">
        <v>1.05</v>
      </c>
      <c r="L118">
        <v>1.2999999999999999E-2</v>
      </c>
      <c r="M118">
        <v>0</v>
      </c>
      <c r="N118" t="s">
        <v>316</v>
      </c>
    </row>
    <row r="119" spans="1:14" hidden="1" x14ac:dyDescent="0.35">
      <c r="A119" t="s">
        <v>296</v>
      </c>
      <c r="B119" t="s">
        <v>180</v>
      </c>
      <c r="C119" t="s">
        <v>11</v>
      </c>
      <c r="D119" t="s">
        <v>332</v>
      </c>
      <c r="E119" t="s">
        <v>44</v>
      </c>
      <c r="F119">
        <v>20891654</v>
      </c>
      <c r="G119">
        <v>20916325</v>
      </c>
      <c r="H119">
        <v>5293565</v>
      </c>
      <c r="I119">
        <v>19841489</v>
      </c>
      <c r="J119">
        <v>25135054</v>
      </c>
      <c r="K119">
        <v>1.2</v>
      </c>
      <c r="L119">
        <v>0.03</v>
      </c>
      <c r="M119">
        <v>0</v>
      </c>
      <c r="N119" t="s">
        <v>316</v>
      </c>
    </row>
    <row r="120" spans="1:14" hidden="1" x14ac:dyDescent="0.35">
      <c r="A120" t="s">
        <v>296</v>
      </c>
      <c r="B120" t="s">
        <v>178</v>
      </c>
      <c r="C120" t="s">
        <v>4</v>
      </c>
      <c r="D120" t="s">
        <v>373</v>
      </c>
      <c r="E120" t="s">
        <v>44</v>
      </c>
      <c r="F120">
        <v>11732382</v>
      </c>
      <c r="G120">
        <v>14416842</v>
      </c>
      <c r="H120">
        <v>8692986</v>
      </c>
      <c r="I120">
        <v>9937092</v>
      </c>
      <c r="J120">
        <v>18630078</v>
      </c>
      <c r="K120">
        <v>1.29</v>
      </c>
      <c r="L120">
        <v>0.108</v>
      </c>
      <c r="M120">
        <v>857009</v>
      </c>
      <c r="N120" t="s">
        <v>316</v>
      </c>
    </row>
    <row r="121" spans="1:14" hidden="1" x14ac:dyDescent="0.35">
      <c r="A121" t="s">
        <v>296</v>
      </c>
      <c r="B121" t="s">
        <v>176</v>
      </c>
      <c r="C121" t="s">
        <v>4</v>
      </c>
      <c r="D121" t="s">
        <v>347</v>
      </c>
      <c r="E121" t="s">
        <v>44</v>
      </c>
      <c r="F121">
        <v>9000033</v>
      </c>
      <c r="G121">
        <v>9205623</v>
      </c>
      <c r="H121">
        <v>800712</v>
      </c>
      <c r="I121">
        <v>7270514</v>
      </c>
      <c r="J121">
        <v>8071225</v>
      </c>
      <c r="K121">
        <v>0.88</v>
      </c>
      <c r="L121">
        <v>-0.06</v>
      </c>
      <c r="M121">
        <v>0</v>
      </c>
      <c r="N121" t="s">
        <v>316</v>
      </c>
    </row>
    <row r="122" spans="1:14" hidden="1" x14ac:dyDescent="0.35">
      <c r="A122" t="s">
        <v>296</v>
      </c>
      <c r="B122" t="s">
        <v>176</v>
      </c>
      <c r="C122" t="s">
        <v>8</v>
      </c>
      <c r="D122" t="s">
        <v>347</v>
      </c>
      <c r="E122" t="s">
        <v>44</v>
      </c>
      <c r="F122">
        <v>10000023</v>
      </c>
      <c r="G122">
        <v>10272794</v>
      </c>
      <c r="H122">
        <v>1193821</v>
      </c>
      <c r="I122">
        <v>8985191</v>
      </c>
      <c r="J122">
        <v>10179012</v>
      </c>
      <c r="K122">
        <v>0.99</v>
      </c>
      <c r="L122">
        <v>-3.0000000000000001E-3</v>
      </c>
      <c r="M122">
        <v>0</v>
      </c>
      <c r="N122" t="s">
        <v>316</v>
      </c>
    </row>
    <row r="123" spans="1:14" hidden="1" x14ac:dyDescent="0.35">
      <c r="A123" t="s">
        <v>296</v>
      </c>
      <c r="B123" t="s">
        <v>176</v>
      </c>
      <c r="C123" t="s">
        <v>3</v>
      </c>
      <c r="D123" t="s">
        <v>347</v>
      </c>
      <c r="E123" t="s">
        <v>44</v>
      </c>
      <c r="F123">
        <v>33972854</v>
      </c>
      <c r="G123">
        <v>34644838</v>
      </c>
      <c r="H123">
        <v>24616713</v>
      </c>
      <c r="I123">
        <v>22621440</v>
      </c>
      <c r="J123">
        <v>47238153</v>
      </c>
      <c r="K123">
        <v>1.36</v>
      </c>
      <c r="L123">
        <v>4.9000000000000002E-2</v>
      </c>
      <c r="M123">
        <v>0</v>
      </c>
      <c r="N123" t="s">
        <v>316</v>
      </c>
    </row>
    <row r="124" spans="1:14" hidden="1" x14ac:dyDescent="0.35">
      <c r="A124" t="s">
        <v>296</v>
      </c>
      <c r="B124" t="s">
        <v>176</v>
      </c>
      <c r="C124" t="s">
        <v>10</v>
      </c>
      <c r="D124" t="s">
        <v>347</v>
      </c>
      <c r="E124" t="s">
        <v>44</v>
      </c>
      <c r="F124">
        <v>26668085</v>
      </c>
      <c r="G124">
        <v>27199391</v>
      </c>
      <c r="H124">
        <v>16921227</v>
      </c>
      <c r="I124">
        <v>15950433</v>
      </c>
      <c r="J124">
        <v>32871659</v>
      </c>
      <c r="K124">
        <v>1.21</v>
      </c>
      <c r="L124">
        <v>3.4000000000000002E-2</v>
      </c>
      <c r="M124">
        <v>0</v>
      </c>
      <c r="N124" t="s">
        <v>316</v>
      </c>
    </row>
    <row r="125" spans="1:14" hidden="1" x14ac:dyDescent="0.35">
      <c r="A125" t="s">
        <v>296</v>
      </c>
      <c r="B125" t="s">
        <v>176</v>
      </c>
      <c r="C125" t="s">
        <v>5</v>
      </c>
      <c r="D125" t="s">
        <v>347</v>
      </c>
      <c r="E125" t="s">
        <v>44</v>
      </c>
      <c r="F125">
        <v>37660644</v>
      </c>
      <c r="G125">
        <v>38810980</v>
      </c>
      <c r="H125">
        <v>22864120</v>
      </c>
      <c r="I125">
        <v>34657088</v>
      </c>
      <c r="J125">
        <v>57521208</v>
      </c>
      <c r="K125">
        <v>1.48</v>
      </c>
      <c r="L125">
        <v>5.1999999999999998E-2</v>
      </c>
      <c r="M125">
        <v>0</v>
      </c>
      <c r="N125" t="s">
        <v>316</v>
      </c>
    </row>
    <row r="126" spans="1:14" hidden="1" x14ac:dyDescent="0.35">
      <c r="A126" t="s">
        <v>296</v>
      </c>
      <c r="B126" t="s">
        <v>176</v>
      </c>
      <c r="C126" t="s">
        <v>9</v>
      </c>
      <c r="D126" t="s">
        <v>347</v>
      </c>
      <c r="E126" t="s">
        <v>44</v>
      </c>
      <c r="F126">
        <v>14792753</v>
      </c>
      <c r="G126">
        <v>15200242</v>
      </c>
      <c r="H126">
        <v>8474691</v>
      </c>
      <c r="I126">
        <v>14444780</v>
      </c>
      <c r="J126">
        <v>22919471</v>
      </c>
      <c r="K126">
        <v>1.51</v>
      </c>
      <c r="L126">
        <v>4.8000000000000001E-2</v>
      </c>
      <c r="M126">
        <v>0</v>
      </c>
      <c r="N126" t="s">
        <v>316</v>
      </c>
    </row>
    <row r="127" spans="1:14" hidden="1" x14ac:dyDescent="0.35">
      <c r="A127" t="s">
        <v>296</v>
      </c>
      <c r="B127" t="s">
        <v>176</v>
      </c>
      <c r="C127" t="s">
        <v>2</v>
      </c>
      <c r="D127" t="s">
        <v>347</v>
      </c>
      <c r="E127" t="s">
        <v>44</v>
      </c>
      <c r="F127">
        <v>19081649</v>
      </c>
      <c r="G127">
        <v>19675937</v>
      </c>
      <c r="H127">
        <v>16183484</v>
      </c>
      <c r="I127">
        <v>18592650</v>
      </c>
      <c r="J127">
        <v>34776134</v>
      </c>
      <c r="K127">
        <v>1.77</v>
      </c>
      <c r="L127">
        <v>6.3E-2</v>
      </c>
      <c r="M127">
        <v>0</v>
      </c>
      <c r="N127" t="s">
        <v>316</v>
      </c>
    </row>
    <row r="128" spans="1:14" x14ac:dyDescent="0.35">
      <c r="A128" t="s">
        <v>296</v>
      </c>
      <c r="B128" t="s">
        <v>184</v>
      </c>
      <c r="C128" t="s">
        <v>8</v>
      </c>
      <c r="D128" t="s">
        <v>368</v>
      </c>
      <c r="E128" t="s">
        <v>44</v>
      </c>
      <c r="F128">
        <v>3500000</v>
      </c>
      <c r="G128">
        <v>3500000</v>
      </c>
      <c r="H128">
        <v>3512257</v>
      </c>
      <c r="I128">
        <v>3510817</v>
      </c>
      <c r="J128">
        <v>7023074</v>
      </c>
      <c r="K128">
        <v>2.0099999999999998</v>
      </c>
      <c r="L128">
        <v>0.111</v>
      </c>
      <c r="M128">
        <v>0</v>
      </c>
      <c r="N128" t="s">
        <v>316</v>
      </c>
    </row>
    <row r="129" spans="1:14" x14ac:dyDescent="0.35">
      <c r="A129" t="s">
        <v>296</v>
      </c>
      <c r="B129" t="s">
        <v>184</v>
      </c>
      <c r="C129" t="s">
        <v>11</v>
      </c>
      <c r="D129" t="s">
        <v>368</v>
      </c>
      <c r="E129" t="s">
        <v>44</v>
      </c>
      <c r="F129">
        <v>16588700</v>
      </c>
      <c r="G129">
        <v>16585403</v>
      </c>
      <c r="H129">
        <v>16021106</v>
      </c>
      <c r="I129">
        <v>16014538</v>
      </c>
      <c r="J129">
        <v>32035644</v>
      </c>
      <c r="K129">
        <v>1.93</v>
      </c>
      <c r="L129">
        <v>0.11700000000000001</v>
      </c>
      <c r="M129">
        <v>0</v>
      </c>
      <c r="N129" t="s">
        <v>316</v>
      </c>
    </row>
    <row r="130" spans="1:14" hidden="1" x14ac:dyDescent="0.35">
      <c r="A130" t="s">
        <v>296</v>
      </c>
      <c r="B130" t="s">
        <v>174</v>
      </c>
      <c r="C130" t="s">
        <v>5</v>
      </c>
      <c r="D130" t="s">
        <v>370</v>
      </c>
      <c r="E130" t="s">
        <v>44</v>
      </c>
      <c r="F130">
        <v>14700010</v>
      </c>
      <c r="G130">
        <v>14701832</v>
      </c>
      <c r="H130">
        <v>180039</v>
      </c>
      <c r="I130">
        <v>14090341</v>
      </c>
      <c r="J130">
        <v>14270380</v>
      </c>
      <c r="K130">
        <v>0.97</v>
      </c>
      <c r="L130">
        <v>-3.5999999999999997E-2</v>
      </c>
      <c r="M130">
        <v>0</v>
      </c>
      <c r="N130" t="s">
        <v>316</v>
      </c>
    </row>
    <row r="131" spans="1:14" hidden="1" x14ac:dyDescent="0.35">
      <c r="A131" t="s">
        <v>296</v>
      </c>
      <c r="B131" t="s">
        <v>174</v>
      </c>
      <c r="C131" t="s">
        <v>10</v>
      </c>
      <c r="D131" t="s">
        <v>370</v>
      </c>
      <c r="E131" t="s">
        <v>44</v>
      </c>
      <c r="F131">
        <v>10401907</v>
      </c>
      <c r="G131">
        <v>10404678</v>
      </c>
      <c r="H131">
        <v>229729</v>
      </c>
      <c r="I131">
        <v>6874708</v>
      </c>
      <c r="J131">
        <v>7104438</v>
      </c>
      <c r="K131">
        <v>0.68</v>
      </c>
      <c r="L131">
        <v>-0.17100000000000001</v>
      </c>
      <c r="M131">
        <v>0</v>
      </c>
      <c r="N131" t="s">
        <v>316</v>
      </c>
    </row>
    <row r="132" spans="1:14" hidden="1" x14ac:dyDescent="0.35">
      <c r="A132" t="s">
        <v>296</v>
      </c>
      <c r="B132" t="s">
        <v>174</v>
      </c>
      <c r="C132" t="s">
        <v>4</v>
      </c>
      <c r="D132" t="s">
        <v>370</v>
      </c>
      <c r="E132" t="s">
        <v>44</v>
      </c>
      <c r="F132">
        <v>6280450</v>
      </c>
      <c r="G132">
        <v>6282123</v>
      </c>
      <c r="H132">
        <v>138706</v>
      </c>
      <c r="I132">
        <v>4150803</v>
      </c>
      <c r="J132">
        <v>4289508</v>
      </c>
      <c r="K132">
        <v>0.68</v>
      </c>
      <c r="L132">
        <v>-0.17100000000000001</v>
      </c>
      <c r="M132">
        <v>0</v>
      </c>
      <c r="N132" t="s">
        <v>316</v>
      </c>
    </row>
    <row r="133" spans="1:14" hidden="1" x14ac:dyDescent="0.35">
      <c r="A133" t="s">
        <v>296</v>
      </c>
      <c r="B133" t="s">
        <v>174</v>
      </c>
      <c r="C133" t="s">
        <v>3</v>
      </c>
      <c r="D133" t="s">
        <v>370</v>
      </c>
      <c r="E133" t="s">
        <v>44</v>
      </c>
      <c r="F133">
        <v>9224240</v>
      </c>
      <c r="G133">
        <v>9226697</v>
      </c>
      <c r="H133">
        <v>203720</v>
      </c>
      <c r="I133">
        <v>6096378</v>
      </c>
      <c r="J133">
        <v>6300099</v>
      </c>
      <c r="K133">
        <v>0.68</v>
      </c>
      <c r="L133">
        <v>-0.17100000000000001</v>
      </c>
      <c r="M133">
        <v>0</v>
      </c>
      <c r="N133" t="s">
        <v>316</v>
      </c>
    </row>
    <row r="134" spans="1:14" hidden="1" x14ac:dyDescent="0.35">
      <c r="A134" t="s">
        <v>296</v>
      </c>
      <c r="B134" t="s">
        <v>174</v>
      </c>
      <c r="C134" t="s">
        <v>2</v>
      </c>
      <c r="D134" t="s">
        <v>370</v>
      </c>
      <c r="E134" t="s">
        <v>44</v>
      </c>
      <c r="F134">
        <v>8243103</v>
      </c>
      <c r="G134">
        <v>8245298</v>
      </c>
      <c r="H134">
        <v>182052</v>
      </c>
      <c r="I134">
        <v>5447936</v>
      </c>
      <c r="J134">
        <v>5629988</v>
      </c>
      <c r="K134">
        <v>0.68</v>
      </c>
      <c r="L134">
        <v>-0.17100000000000001</v>
      </c>
      <c r="M134">
        <v>0</v>
      </c>
      <c r="N134" t="s">
        <v>316</v>
      </c>
    </row>
    <row r="135" spans="1:14" hidden="1" x14ac:dyDescent="0.35">
      <c r="A135" t="s">
        <v>296</v>
      </c>
      <c r="B135" t="s">
        <v>174</v>
      </c>
      <c r="C135" t="s">
        <v>9</v>
      </c>
      <c r="D135" t="s">
        <v>370</v>
      </c>
      <c r="E135" t="s">
        <v>44</v>
      </c>
      <c r="F135">
        <v>7888082</v>
      </c>
      <c r="G135">
        <v>7889875</v>
      </c>
      <c r="H135">
        <v>150929</v>
      </c>
      <c r="I135">
        <v>5859289</v>
      </c>
      <c r="J135">
        <v>6010218</v>
      </c>
      <c r="K135">
        <v>0.76</v>
      </c>
      <c r="L135">
        <v>-0.152</v>
      </c>
      <c r="M135">
        <v>0</v>
      </c>
      <c r="N135" t="s">
        <v>316</v>
      </c>
    </row>
    <row r="136" spans="1:14" hidden="1" x14ac:dyDescent="0.35">
      <c r="A136" t="s">
        <v>296</v>
      </c>
      <c r="B136" t="s">
        <v>174</v>
      </c>
      <c r="C136" t="s">
        <v>11</v>
      </c>
      <c r="D136" t="s">
        <v>370</v>
      </c>
      <c r="E136" t="s">
        <v>44</v>
      </c>
      <c r="F136">
        <v>14145975</v>
      </c>
      <c r="G136">
        <v>14156706</v>
      </c>
      <c r="H136">
        <v>19986649</v>
      </c>
      <c r="I136">
        <v>6012258</v>
      </c>
      <c r="J136">
        <v>25998907</v>
      </c>
      <c r="K136">
        <v>1.84</v>
      </c>
      <c r="L136">
        <v>8.6999999999999994E-2</v>
      </c>
      <c r="M136">
        <v>0</v>
      </c>
      <c r="N136" t="s">
        <v>316</v>
      </c>
    </row>
    <row r="137" spans="1:14" hidden="1" x14ac:dyDescent="0.35">
      <c r="A137" t="s">
        <v>296</v>
      </c>
      <c r="B137" t="s">
        <v>174</v>
      </c>
      <c r="C137" t="s">
        <v>8</v>
      </c>
      <c r="D137" t="s">
        <v>370</v>
      </c>
      <c r="E137" t="s">
        <v>44</v>
      </c>
      <c r="F137">
        <v>5149756</v>
      </c>
      <c r="G137">
        <v>5154662</v>
      </c>
      <c r="H137">
        <v>1222164</v>
      </c>
      <c r="I137">
        <v>5601830</v>
      </c>
      <c r="J137">
        <v>6823995</v>
      </c>
      <c r="K137">
        <v>1.32</v>
      </c>
      <c r="L137">
        <v>5.0999999999999997E-2</v>
      </c>
      <c r="M137">
        <v>0</v>
      </c>
      <c r="N137" t="s">
        <v>316</v>
      </c>
    </row>
    <row r="138" spans="1:14" hidden="1" x14ac:dyDescent="0.35">
      <c r="A138" t="s">
        <v>296</v>
      </c>
      <c r="B138" t="s">
        <v>172</v>
      </c>
      <c r="C138" t="s">
        <v>4</v>
      </c>
      <c r="D138" t="s">
        <v>328</v>
      </c>
      <c r="E138" t="s">
        <v>44</v>
      </c>
      <c r="F138">
        <v>6157447</v>
      </c>
      <c r="G138">
        <v>6157447</v>
      </c>
      <c r="H138">
        <v>3001424</v>
      </c>
      <c r="I138">
        <v>1810566</v>
      </c>
      <c r="J138">
        <v>4811990</v>
      </c>
      <c r="K138">
        <v>0.78</v>
      </c>
      <c r="L138">
        <v>-3.9E-2</v>
      </c>
      <c r="M138">
        <v>0</v>
      </c>
      <c r="N138" t="s">
        <v>316</v>
      </c>
    </row>
    <row r="139" spans="1:14" hidden="1" x14ac:dyDescent="0.35">
      <c r="A139" t="s">
        <v>296</v>
      </c>
      <c r="B139" t="s">
        <v>172</v>
      </c>
      <c r="C139" t="s">
        <v>8</v>
      </c>
      <c r="D139" t="s">
        <v>328</v>
      </c>
      <c r="E139" t="s">
        <v>44</v>
      </c>
      <c r="F139">
        <v>2250000</v>
      </c>
      <c r="G139">
        <v>2250000</v>
      </c>
      <c r="H139">
        <v>1455111</v>
      </c>
      <c r="I139">
        <v>740861</v>
      </c>
      <c r="J139">
        <v>2195972</v>
      </c>
      <c r="K139">
        <v>0.98</v>
      </c>
      <c r="L139">
        <v>-3.0000000000000001E-3</v>
      </c>
      <c r="M139">
        <v>0</v>
      </c>
      <c r="N139" t="s">
        <v>316</v>
      </c>
    </row>
    <row r="140" spans="1:14" hidden="1" x14ac:dyDescent="0.35">
      <c r="A140" t="s">
        <v>296</v>
      </c>
      <c r="B140" t="s">
        <v>172</v>
      </c>
      <c r="C140" t="s">
        <v>11</v>
      </c>
      <c r="D140" t="s">
        <v>328</v>
      </c>
      <c r="E140" t="s">
        <v>44</v>
      </c>
      <c r="F140">
        <v>11300000</v>
      </c>
      <c r="G140">
        <v>11300000</v>
      </c>
      <c r="H140">
        <v>7638878</v>
      </c>
      <c r="I140">
        <v>3943610</v>
      </c>
      <c r="J140">
        <v>11582488</v>
      </c>
      <c r="K140">
        <v>1.02</v>
      </c>
      <c r="L140">
        <v>4.0000000000000001E-3</v>
      </c>
      <c r="M140">
        <v>0</v>
      </c>
      <c r="N140" t="s">
        <v>316</v>
      </c>
    </row>
    <row r="141" spans="1:14" hidden="1" x14ac:dyDescent="0.35">
      <c r="A141" t="s">
        <v>296</v>
      </c>
      <c r="B141" t="s">
        <v>170</v>
      </c>
      <c r="C141" t="s">
        <v>3</v>
      </c>
      <c r="D141" t="s">
        <v>372</v>
      </c>
      <c r="E141" t="s">
        <v>44</v>
      </c>
      <c r="F141">
        <v>13999692</v>
      </c>
      <c r="G141">
        <v>13999692</v>
      </c>
      <c r="H141">
        <v>16414990</v>
      </c>
      <c r="I141">
        <v>27004</v>
      </c>
      <c r="J141">
        <v>16441994</v>
      </c>
      <c r="K141">
        <v>1.17</v>
      </c>
      <c r="L141">
        <v>7.0000000000000007E-2</v>
      </c>
      <c r="M141">
        <v>0</v>
      </c>
      <c r="N141" t="s">
        <v>316</v>
      </c>
    </row>
    <row r="142" spans="1:14" hidden="1" x14ac:dyDescent="0.35">
      <c r="A142" t="s">
        <v>296</v>
      </c>
      <c r="B142" t="s">
        <v>170</v>
      </c>
      <c r="C142" t="s">
        <v>9</v>
      </c>
      <c r="D142" t="s">
        <v>372</v>
      </c>
      <c r="E142" t="s">
        <v>44</v>
      </c>
      <c r="F142">
        <v>3240000</v>
      </c>
      <c r="G142">
        <v>3240000</v>
      </c>
      <c r="H142">
        <v>7583140</v>
      </c>
      <c r="I142">
        <v>20827</v>
      </c>
      <c r="J142">
        <v>7603967</v>
      </c>
      <c r="K142">
        <v>2.35</v>
      </c>
      <c r="L142">
        <v>7.0000000000000007E-2</v>
      </c>
      <c r="M142">
        <v>0</v>
      </c>
      <c r="N142" t="s">
        <v>316</v>
      </c>
    </row>
    <row r="143" spans="1:14" hidden="1" x14ac:dyDescent="0.35">
      <c r="A143" t="s">
        <v>296</v>
      </c>
      <c r="B143" t="s">
        <v>170</v>
      </c>
      <c r="C143" t="s">
        <v>5</v>
      </c>
      <c r="D143" t="s">
        <v>372</v>
      </c>
      <c r="E143" t="s">
        <v>44</v>
      </c>
      <c r="F143">
        <v>22883931</v>
      </c>
      <c r="G143">
        <v>22883931</v>
      </c>
      <c r="H143">
        <v>34194450</v>
      </c>
      <c r="I143">
        <v>54318</v>
      </c>
      <c r="J143">
        <v>34248768</v>
      </c>
      <c r="K143">
        <v>1.5</v>
      </c>
      <c r="L143">
        <v>6.7000000000000004E-2</v>
      </c>
      <c r="M143">
        <v>0</v>
      </c>
      <c r="N143" t="s">
        <v>316</v>
      </c>
    </row>
    <row r="144" spans="1:14" hidden="1" x14ac:dyDescent="0.35">
      <c r="A144" t="s">
        <v>296</v>
      </c>
      <c r="B144" t="s">
        <v>238</v>
      </c>
      <c r="C144" t="s">
        <v>3</v>
      </c>
      <c r="D144" t="s">
        <v>371</v>
      </c>
      <c r="E144" t="s">
        <v>44</v>
      </c>
      <c r="F144">
        <v>5500000</v>
      </c>
      <c r="G144">
        <v>5500000</v>
      </c>
      <c r="H144">
        <v>3158761</v>
      </c>
      <c r="I144">
        <v>2896204</v>
      </c>
      <c r="J144">
        <v>6054964</v>
      </c>
      <c r="K144">
        <v>1.1000000000000001</v>
      </c>
      <c r="L144">
        <v>2.1000000000000001E-2</v>
      </c>
      <c r="M144">
        <v>0</v>
      </c>
      <c r="N144" t="s">
        <v>316</v>
      </c>
    </row>
    <row r="145" spans="1:14" hidden="1" x14ac:dyDescent="0.35">
      <c r="A145" t="s">
        <v>296</v>
      </c>
      <c r="B145" t="s">
        <v>238</v>
      </c>
      <c r="C145" t="s">
        <v>10</v>
      </c>
      <c r="D145" t="s">
        <v>371</v>
      </c>
      <c r="E145" t="s">
        <v>44</v>
      </c>
      <c r="F145">
        <v>20500000</v>
      </c>
      <c r="G145">
        <v>20500000</v>
      </c>
      <c r="H145">
        <v>11473736</v>
      </c>
      <c r="I145">
        <v>10971505</v>
      </c>
      <c r="J145">
        <v>22445240</v>
      </c>
      <c r="K145">
        <v>1.0900000000000001</v>
      </c>
      <c r="L145">
        <v>2.4E-2</v>
      </c>
      <c r="M145">
        <v>0</v>
      </c>
      <c r="N145" t="s">
        <v>316</v>
      </c>
    </row>
    <row r="146" spans="1:14" hidden="1" x14ac:dyDescent="0.35">
      <c r="A146" t="s">
        <v>296</v>
      </c>
      <c r="B146" t="s">
        <v>238</v>
      </c>
      <c r="C146" t="s">
        <v>5</v>
      </c>
      <c r="D146" t="s">
        <v>371</v>
      </c>
      <c r="E146" t="s">
        <v>44</v>
      </c>
      <c r="F146">
        <v>15012364</v>
      </c>
      <c r="G146">
        <v>14997392</v>
      </c>
      <c r="H146">
        <v>11725551</v>
      </c>
      <c r="I146">
        <v>8619129</v>
      </c>
      <c r="J146">
        <v>20344680</v>
      </c>
      <c r="K146">
        <v>1.36</v>
      </c>
      <c r="L146">
        <v>0.05</v>
      </c>
      <c r="M146">
        <v>0</v>
      </c>
      <c r="N146" t="s">
        <v>316</v>
      </c>
    </row>
    <row r="147" spans="1:14" hidden="1" x14ac:dyDescent="0.35">
      <c r="A147" t="s">
        <v>296</v>
      </c>
      <c r="B147" t="s">
        <v>165</v>
      </c>
      <c r="C147" t="s">
        <v>3</v>
      </c>
      <c r="D147" t="s">
        <v>370</v>
      </c>
      <c r="E147" t="s">
        <v>44</v>
      </c>
      <c r="F147">
        <v>10168604</v>
      </c>
      <c r="G147">
        <v>10286023</v>
      </c>
      <c r="H147">
        <v>4433242</v>
      </c>
      <c r="I147">
        <v>3774051</v>
      </c>
      <c r="J147">
        <v>8207294</v>
      </c>
      <c r="K147">
        <v>0.8</v>
      </c>
      <c r="L147">
        <v>-3.5999999999999997E-2</v>
      </c>
      <c r="M147">
        <v>0</v>
      </c>
      <c r="N147" t="s">
        <v>316</v>
      </c>
    </row>
    <row r="148" spans="1:14" hidden="1" x14ac:dyDescent="0.35">
      <c r="A148" t="s">
        <v>296</v>
      </c>
      <c r="B148" t="s">
        <v>165</v>
      </c>
      <c r="C148" t="s">
        <v>5</v>
      </c>
      <c r="D148" t="s">
        <v>370</v>
      </c>
      <c r="E148" t="s">
        <v>44</v>
      </c>
      <c r="F148">
        <v>13113870</v>
      </c>
      <c r="G148">
        <v>13290978</v>
      </c>
      <c r="H148">
        <v>5175783</v>
      </c>
      <c r="I148">
        <v>5692607</v>
      </c>
      <c r="J148">
        <v>10868390</v>
      </c>
      <c r="K148">
        <v>0.82</v>
      </c>
      <c r="L148">
        <v>-2.7E-2</v>
      </c>
      <c r="M148">
        <v>0</v>
      </c>
      <c r="N148" t="s">
        <v>316</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ADDF4-DE3A-497B-BD95-034F79329DC9}">
  <sheetPr>
    <tabColor rgb="FF00B050"/>
  </sheetPr>
  <dimension ref="A4:D37"/>
  <sheetViews>
    <sheetView showOutlineSymbols="0" topLeftCell="A4" workbookViewId="0">
      <selection activeCell="J8" sqref="J8"/>
    </sheetView>
  </sheetViews>
  <sheetFormatPr defaultRowHeight="14.5" x14ac:dyDescent="0.35"/>
  <cols>
    <col min="1" max="1" width="27.36328125" bestFit="1" customWidth="1"/>
    <col min="2" max="2" width="20.1796875" bestFit="1" customWidth="1"/>
    <col min="3" max="4" width="18.36328125" bestFit="1" customWidth="1"/>
    <col min="5" max="11" width="3.7265625" bestFit="1" customWidth="1"/>
    <col min="12" max="13" width="4.7265625" bestFit="1" customWidth="1"/>
    <col min="14" max="14" width="14.26953125" bestFit="1" customWidth="1"/>
    <col min="15" max="15" width="15" bestFit="1" customWidth="1"/>
    <col min="16" max="16" width="6.453125" bestFit="1" customWidth="1"/>
    <col min="17" max="17" width="27.7265625" customWidth="1"/>
    <col min="18" max="39" width="5.7265625" bestFit="1" customWidth="1"/>
    <col min="40" max="99" width="6.7265625" bestFit="1" customWidth="1"/>
    <col min="100" max="198" width="7.7265625" bestFit="1" customWidth="1"/>
    <col min="199" max="217" width="8.7265625" bestFit="1" customWidth="1"/>
    <col min="218" max="218" width="6.7265625" bestFit="1" customWidth="1"/>
    <col min="219" max="219" width="10.7265625" bestFit="1" customWidth="1"/>
    <col min="220" max="247" width="8.7265625" bestFit="1" customWidth="1"/>
    <col min="248" max="258" width="9.7265625" bestFit="1" customWidth="1"/>
    <col min="259" max="259" width="10.7265625" bestFit="1" customWidth="1"/>
    <col min="260" max="260" width="6.7265625" bestFit="1" customWidth="1"/>
    <col min="261" max="261" width="10.7265625" bestFit="1" customWidth="1"/>
  </cols>
  <sheetData>
    <row r="4" spans="1:4" x14ac:dyDescent="0.35">
      <c r="A4" s="20" t="s">
        <v>287</v>
      </c>
      <c r="B4" t="s">
        <v>288</v>
      </c>
      <c r="C4" t="s">
        <v>289</v>
      </c>
      <c r="D4" t="s">
        <v>290</v>
      </c>
    </row>
    <row r="5" spans="1:4" x14ac:dyDescent="0.35">
      <c r="A5" s="21" t="s">
        <v>291</v>
      </c>
      <c r="B5" s="48">
        <v>2221133228</v>
      </c>
      <c r="C5" s="48">
        <v>779033802</v>
      </c>
      <c r="D5" s="48">
        <v>148684302</v>
      </c>
    </row>
    <row r="6" spans="1:4" x14ac:dyDescent="0.35">
      <c r="A6" s="21" t="s">
        <v>292</v>
      </c>
      <c r="B6" s="48">
        <v>345682270</v>
      </c>
      <c r="C6" s="48">
        <v>1778770</v>
      </c>
      <c r="D6" s="48">
        <v>119834242</v>
      </c>
    </row>
    <row r="7" spans="1:4" x14ac:dyDescent="0.35">
      <c r="A7" s="21" t="s">
        <v>293</v>
      </c>
      <c r="B7" s="48">
        <v>1833000000</v>
      </c>
      <c r="C7" s="48">
        <v>869522033</v>
      </c>
      <c r="D7" s="48">
        <v>192462211</v>
      </c>
    </row>
    <row r="8" spans="1:4" x14ac:dyDescent="0.35">
      <c r="A8" s="21" t="s">
        <v>294</v>
      </c>
      <c r="B8" s="48">
        <v>1801311025</v>
      </c>
      <c r="C8" s="48">
        <v>1104798208</v>
      </c>
      <c r="D8" s="48">
        <v>50740196</v>
      </c>
    </row>
    <row r="9" spans="1:4" x14ac:dyDescent="0.35">
      <c r="A9" s="21" t="s">
        <v>295</v>
      </c>
      <c r="B9" s="48">
        <v>1205000001</v>
      </c>
      <c r="C9" s="48">
        <v>3579802</v>
      </c>
      <c r="D9" s="48">
        <v>105413486</v>
      </c>
    </row>
    <row r="10" spans="1:4" x14ac:dyDescent="0.35">
      <c r="A10" s="21" t="s">
        <v>296</v>
      </c>
      <c r="B10" s="48">
        <v>2002493183</v>
      </c>
      <c r="C10" s="48">
        <v>54584714</v>
      </c>
      <c r="D10" s="48">
        <v>896766604</v>
      </c>
    </row>
    <row r="11" spans="1:4" x14ac:dyDescent="0.35">
      <c r="A11" s="21" t="s">
        <v>297</v>
      </c>
      <c r="B11" s="48"/>
      <c r="C11" s="48"/>
      <c r="D11" s="48"/>
    </row>
    <row r="12" spans="1:4" x14ac:dyDescent="0.35">
      <c r="A12" s="21" t="s">
        <v>298</v>
      </c>
      <c r="B12" s="48">
        <v>135000000</v>
      </c>
      <c r="C12" s="48">
        <v>52214769</v>
      </c>
      <c r="D12" s="48">
        <v>3979251</v>
      </c>
    </row>
    <row r="13" spans="1:4" x14ac:dyDescent="0.35">
      <c r="A13" s="21" t="s">
        <v>606</v>
      </c>
      <c r="B13" s="48">
        <v>170000000</v>
      </c>
      <c r="C13" s="48">
        <v>155159000</v>
      </c>
      <c r="D13" s="48">
        <v>0</v>
      </c>
    </row>
    <row r="14" spans="1:4" x14ac:dyDescent="0.35">
      <c r="A14" s="21" t="s">
        <v>299</v>
      </c>
      <c r="B14" s="48">
        <v>9713619707</v>
      </c>
      <c r="C14" s="48">
        <v>3020671098</v>
      </c>
      <c r="D14" s="48">
        <v>1517880292</v>
      </c>
    </row>
    <row r="15" spans="1:4" x14ac:dyDescent="0.35">
      <c r="A15" s="20" t="s">
        <v>614</v>
      </c>
      <c r="B15" t="s">
        <v>300</v>
      </c>
      <c r="D15" s="22"/>
    </row>
    <row r="16" spans="1:4" x14ac:dyDescent="0.35">
      <c r="D16" s="22"/>
    </row>
    <row r="17" spans="1:4" x14ac:dyDescent="0.35">
      <c r="A17" s="20" t="s">
        <v>287</v>
      </c>
      <c r="B17" t="s">
        <v>301</v>
      </c>
      <c r="C17" t="s">
        <v>290</v>
      </c>
      <c r="D17" s="22"/>
    </row>
    <row r="18" spans="1:4" x14ac:dyDescent="0.35">
      <c r="A18" s="21" t="s">
        <v>292</v>
      </c>
      <c r="B18" s="48">
        <v>280940423</v>
      </c>
      <c r="C18" s="48">
        <v>119834242</v>
      </c>
    </row>
    <row r="19" spans="1:4" x14ac:dyDescent="0.35">
      <c r="A19" s="21" t="s">
        <v>296</v>
      </c>
      <c r="B19" s="48">
        <v>1627645297</v>
      </c>
      <c r="C19" s="48">
        <v>896766604</v>
      </c>
    </row>
    <row r="20" spans="1:4" x14ac:dyDescent="0.35">
      <c r="A20" s="21" t="s">
        <v>299</v>
      </c>
      <c r="B20" s="48">
        <v>1908585720</v>
      </c>
      <c r="C20" s="48">
        <v>1016600846</v>
      </c>
    </row>
    <row r="23" spans="1:4" x14ac:dyDescent="0.35">
      <c r="A23" s="23" t="s">
        <v>287</v>
      </c>
      <c r="B23" s="23" t="s">
        <v>288</v>
      </c>
      <c r="C23" s="23" t="s">
        <v>289</v>
      </c>
      <c r="D23" s="23" t="s">
        <v>290</v>
      </c>
    </row>
    <row r="24" spans="1:4" x14ac:dyDescent="0.35">
      <c r="A24" s="24" t="s">
        <v>291</v>
      </c>
      <c r="B24" s="49">
        <f>GETPIVOTDATA("Sum of Commitment",$A$4,"Portfolio","Brunel - Infrastructure")</f>
        <v>2221133228</v>
      </c>
      <c r="C24" s="49">
        <f>GETPIVOTDATA("Sum of Uncalled commitments (Unfunded)",$A$4,"Portfolio","Brunel - Infrastructure")</f>
        <v>779033802</v>
      </c>
      <c r="D24" s="49">
        <f>GETPIVOTDATA("Sum of Distributions",$A$4,"Portfolio","Brunel - Infrastructure")</f>
        <v>148684302</v>
      </c>
    </row>
    <row r="25" spans="1:4" x14ac:dyDescent="0.35">
      <c r="A25" s="24" t="s">
        <v>293</v>
      </c>
      <c r="B25" s="49">
        <f>GETPIVOTDATA("Sum of Commitment",$A$4,"Portfolio","Brunel - Private Debt")</f>
        <v>1833000000</v>
      </c>
      <c r="C25" s="49">
        <f>GETPIVOTDATA("Sum of Uncalled commitments (Unfunded)",$A$4,"Portfolio","Brunel - Private Debt")</f>
        <v>869522033</v>
      </c>
      <c r="D25" s="49">
        <f>GETPIVOTDATA("Sum of Distributions",$A$4,"Portfolio","Brunel - Private Debt")</f>
        <v>192462211</v>
      </c>
    </row>
    <row r="26" spans="1:4" x14ac:dyDescent="0.35">
      <c r="A26" s="24" t="s">
        <v>294</v>
      </c>
      <c r="B26" s="49">
        <f>GETPIVOTDATA("Sum of Commitment",$A$4,"Portfolio","Brunel - Private Equity")</f>
        <v>1801311025</v>
      </c>
      <c r="C26" s="49">
        <f>GETPIVOTDATA("Sum of Uncalled commitments (Unfunded)",$A$4,"Portfolio","Brunel - Private Equity")</f>
        <v>1104798208</v>
      </c>
      <c r="D26" s="49">
        <f>GETPIVOTDATA("Sum of Distributions",$A$4,"Portfolio","Brunel - Private Equity")</f>
        <v>50740196</v>
      </c>
    </row>
    <row r="27" spans="1:4" x14ac:dyDescent="0.35">
      <c r="A27" s="24" t="s">
        <v>295</v>
      </c>
      <c r="B27" s="49">
        <f>GETPIVOTDATA("Sum of Commitment",$A$4,"Portfolio","Brunel - Secured Income")</f>
        <v>1205000001</v>
      </c>
      <c r="C27" s="49">
        <f>GETPIVOTDATA("Sum of Uncalled commitments (Unfunded)",$A$4,"Portfolio","Brunel - Secured Income")</f>
        <v>3579802</v>
      </c>
      <c r="D27" s="49">
        <f>GETPIVOTDATA("Sum of Distributions",$A$4,"Portfolio","Brunel - Secured Income")</f>
        <v>105413486</v>
      </c>
    </row>
    <row r="28" spans="1:4" x14ac:dyDescent="0.35">
      <c r="A28" s="24" t="s">
        <v>297</v>
      </c>
      <c r="B28" s="49"/>
      <c r="C28" s="49"/>
      <c r="D28" s="49"/>
    </row>
    <row r="29" spans="1:4" x14ac:dyDescent="0.35">
      <c r="A29" s="25" t="s">
        <v>298</v>
      </c>
      <c r="B29" s="49">
        <f>GETPIVOTDATA("Sum of Commitment",$A$4,"Portfolio","Brunel - Cornwall Local Impact")</f>
        <v>135000000</v>
      </c>
      <c r="C29" s="49">
        <f>GETPIVOTDATA("Sum of Uncalled commitments (Unfunded)",$A$4,"Portfolio","Brunel - Cornwall Local Impact")</f>
        <v>52214769</v>
      </c>
      <c r="D29" s="49">
        <f>GETPIVOTDATA("Sum of Distributions",$A$4,"Portfolio","Brunel - Cornwall Local Impact")</f>
        <v>3979251</v>
      </c>
    </row>
    <row r="30" spans="1:4" x14ac:dyDescent="0.35">
      <c r="A30" s="21" t="s">
        <v>606</v>
      </c>
      <c r="B30" s="49">
        <f>GETPIVOTDATA("Sum of Commitment",$A$4,"Portfolio","Brunel - EAPF GRI Elective")</f>
        <v>170000000</v>
      </c>
      <c r="C30" s="49">
        <f>GETPIVOTDATA("Sum of Uncalled commitments (Unfunded)",$A$4,"Portfolio","Brunel - EAPF GRI Elective")</f>
        <v>155159000</v>
      </c>
      <c r="D30" s="49">
        <f>GETPIVOTDATA("Sum of Distributions",$A$4,"Portfolio","Brunel - EAPF GRI Elective")</f>
        <v>0</v>
      </c>
    </row>
    <row r="31" spans="1:4" x14ac:dyDescent="0.35">
      <c r="A31" s="24" t="s">
        <v>299</v>
      </c>
      <c r="B31" s="50">
        <f>SUM(B24:B30)</f>
        <v>7365444254</v>
      </c>
      <c r="C31" s="50">
        <f>SUM(C24:C30)</f>
        <v>2964307614</v>
      </c>
      <c r="D31" s="50">
        <f>SUM(D24:D30)</f>
        <v>501279446</v>
      </c>
    </row>
    <row r="34" spans="1:3" x14ac:dyDescent="0.35">
      <c r="A34" s="23" t="s">
        <v>287</v>
      </c>
      <c r="B34" s="23" t="s">
        <v>301</v>
      </c>
      <c r="C34" s="23" t="s">
        <v>290</v>
      </c>
    </row>
    <row r="35" spans="1:3" x14ac:dyDescent="0.35">
      <c r="A35" s="24" t="s">
        <v>292</v>
      </c>
      <c r="B35" s="49">
        <f>GETPIVOTDATA("Sum of Adjusted value",$A$17,"Portfolio","Brunel - International Property")</f>
        <v>280940423</v>
      </c>
      <c r="C35" s="49">
        <f>GETPIVOTDATA("Sum of Distributions",$A$17,"Portfolio","Brunel - International Property")</f>
        <v>119834242</v>
      </c>
    </row>
    <row r="36" spans="1:3" x14ac:dyDescent="0.35">
      <c r="A36" s="24" t="s">
        <v>296</v>
      </c>
      <c r="B36" s="49">
        <f>GETPIVOTDATA("Sum of Adjusted value",$A$17,"Portfolio","Brunel - UK Property")</f>
        <v>1627645297</v>
      </c>
      <c r="C36" s="49">
        <f>GETPIVOTDATA("Sum of Distributions",$A$17,"Portfolio","Brunel - UK Property")</f>
        <v>896766604</v>
      </c>
    </row>
    <row r="37" spans="1:3" x14ac:dyDescent="0.35">
      <c r="A37" s="24" t="s">
        <v>299</v>
      </c>
      <c r="B37" s="50">
        <f>SUM(B35:B36)</f>
        <v>1908585720</v>
      </c>
      <c r="C37" s="50">
        <f>SUM(C35:C36)</f>
        <v>1016600846</v>
      </c>
    </row>
  </sheetData>
  <pageMargins left="0.7" right="0.7" top="0.75" bottom="0.75" header="0.3" footer="0.3"/>
  <pageSetup paperSize="9" orientation="portrait" horizontalDpi="4294967293"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A33F5-7A5B-48E9-AE79-8769EAF4ED13}">
  <sheetPr>
    <tabColor rgb="FF00B050"/>
  </sheetPr>
  <dimension ref="A1:P454"/>
  <sheetViews>
    <sheetView showOutlineSymbols="0" topLeftCell="D1" workbookViewId="0">
      <selection activeCell="C296" sqref="C296"/>
    </sheetView>
  </sheetViews>
  <sheetFormatPr defaultRowHeight="14" customHeight="1" x14ac:dyDescent="0.35"/>
  <cols>
    <col min="1" max="1" width="80.81640625" bestFit="1" customWidth="1"/>
    <col min="2" max="2" width="27.36328125" bestFit="1" customWidth="1"/>
    <col min="3" max="3" width="49.7265625" bestFit="1" customWidth="1"/>
    <col min="4" max="4" width="34.7265625" bestFit="1" customWidth="1"/>
    <col min="5" max="5" width="37.36328125" bestFit="1" customWidth="1"/>
    <col min="6" max="6" width="15.54296875" bestFit="1" customWidth="1"/>
    <col min="7" max="7" width="14.453125" bestFit="1" customWidth="1"/>
    <col min="8" max="8" width="13.1796875" bestFit="1" customWidth="1"/>
    <col min="9" max="9" width="14.1796875" bestFit="1" customWidth="1"/>
    <col min="10" max="10" width="16.08984375" bestFit="1" customWidth="1"/>
    <col min="11" max="11" width="12.54296875" bestFit="1" customWidth="1"/>
    <col min="12" max="12" width="20.453125" bestFit="1" customWidth="1"/>
    <col min="13" max="13" width="18" bestFit="1" customWidth="1"/>
    <col min="14" max="14" width="33.90625" bestFit="1" customWidth="1"/>
    <col min="15" max="15" width="14.81640625" bestFit="1" customWidth="1"/>
    <col min="16" max="16" width="7.90625" bestFit="1" customWidth="1"/>
  </cols>
  <sheetData>
    <row r="1" spans="1:16" ht="14" customHeight="1" x14ac:dyDescent="0.35">
      <c r="A1" s="26" t="s">
        <v>302</v>
      </c>
      <c r="B1" s="52" t="s">
        <v>303</v>
      </c>
      <c r="C1" s="52" t="s">
        <v>614</v>
      </c>
      <c r="D1" s="52" t="s">
        <v>304</v>
      </c>
      <c r="E1" s="52" t="s">
        <v>305</v>
      </c>
      <c r="F1" s="52" t="s">
        <v>306</v>
      </c>
      <c r="G1" s="52" t="s">
        <v>19</v>
      </c>
      <c r="H1" s="52" t="s">
        <v>307</v>
      </c>
      <c r="I1" s="52" t="s">
        <v>169</v>
      </c>
      <c r="J1" s="52" t="s">
        <v>308</v>
      </c>
      <c r="K1" s="52" t="s">
        <v>309</v>
      </c>
      <c r="L1" s="52" t="s">
        <v>310</v>
      </c>
      <c r="M1" s="52" t="s">
        <v>311</v>
      </c>
      <c r="N1" s="52" t="s">
        <v>312</v>
      </c>
      <c r="O1" s="52" t="s">
        <v>313</v>
      </c>
      <c r="P1" s="52" t="s">
        <v>314</v>
      </c>
    </row>
    <row r="2" spans="1:16" ht="14" customHeight="1" x14ac:dyDescent="0.35">
      <c r="A2" s="27" t="str">
        <f t="shared" ref="A2:A65" si="0">C2&amp;"|"&amp;D2</f>
        <v>Greencoat Cornwall Gardens - Private|Cornwall Pension Fund</v>
      </c>
      <c r="B2" s="52" t="s">
        <v>298</v>
      </c>
      <c r="C2" s="52" t="s">
        <v>283</v>
      </c>
      <c r="D2" s="33" t="s">
        <v>4</v>
      </c>
      <c r="E2" s="52" t="s">
        <v>615</v>
      </c>
      <c r="F2" s="52" t="s">
        <v>44</v>
      </c>
      <c r="G2" s="52">
        <v>20000000</v>
      </c>
      <c r="H2" s="52">
        <v>18716431</v>
      </c>
      <c r="I2" s="52">
        <v>0</v>
      </c>
      <c r="J2" s="52">
        <v>19445603</v>
      </c>
      <c r="K2" s="52">
        <v>19445603</v>
      </c>
      <c r="L2" s="52">
        <v>1.04</v>
      </c>
      <c r="M2" s="52">
        <v>6.0999999999999999E-2</v>
      </c>
      <c r="N2" s="52">
        <v>1283569</v>
      </c>
      <c r="O2" s="52" t="s">
        <v>316</v>
      </c>
      <c r="P2" s="52" t="s">
        <v>317</v>
      </c>
    </row>
    <row r="3" spans="1:16" ht="14" customHeight="1" x14ac:dyDescent="0.35">
      <c r="A3" s="27" t="str">
        <f t="shared" si="0"/>
        <v>Greencoat Cornwall Gardens|Cornwall Pension Fund</v>
      </c>
      <c r="B3" s="52" t="s">
        <v>298</v>
      </c>
      <c r="C3" s="52" t="s">
        <v>284</v>
      </c>
      <c r="D3" s="33" t="s">
        <v>4</v>
      </c>
      <c r="E3" s="52" t="s">
        <v>615</v>
      </c>
      <c r="F3" s="52" t="s">
        <v>44</v>
      </c>
      <c r="G3" s="52">
        <v>25000000</v>
      </c>
      <c r="H3" s="52">
        <v>25000000</v>
      </c>
      <c r="I3" s="52">
        <v>2312350</v>
      </c>
      <c r="J3" s="52">
        <v>21397537</v>
      </c>
      <c r="K3" s="52">
        <v>23709887</v>
      </c>
      <c r="L3" s="52">
        <v>0.95</v>
      </c>
      <c r="M3" s="52">
        <v>-2.3E-2</v>
      </c>
      <c r="N3" s="52">
        <v>0</v>
      </c>
      <c r="O3" s="52" t="s">
        <v>316</v>
      </c>
      <c r="P3" s="52" t="s">
        <v>317</v>
      </c>
    </row>
    <row r="4" spans="1:16" ht="14" customHeight="1" x14ac:dyDescent="0.35">
      <c r="A4" s="27" t="str">
        <f t="shared" si="0"/>
        <v>Greencoat Renewable Income |Cornwall Pension Fund</v>
      </c>
      <c r="B4" s="52" t="s">
        <v>298</v>
      </c>
      <c r="C4" s="52" t="s">
        <v>285</v>
      </c>
      <c r="D4" s="33" t="s">
        <v>4</v>
      </c>
      <c r="E4" s="52" t="s">
        <v>615</v>
      </c>
      <c r="F4" s="52" t="s">
        <v>44</v>
      </c>
      <c r="G4" s="52">
        <v>25000000</v>
      </c>
      <c r="H4" s="52">
        <v>25000000</v>
      </c>
      <c r="I4" s="52">
        <v>1666901</v>
      </c>
      <c r="J4" s="52">
        <v>23361034</v>
      </c>
      <c r="K4" s="52">
        <v>25027935</v>
      </c>
      <c r="L4" s="52">
        <v>1</v>
      </c>
      <c r="M4" s="52">
        <v>1E-3</v>
      </c>
      <c r="N4" s="52">
        <v>0</v>
      </c>
      <c r="O4" s="52" t="s">
        <v>316</v>
      </c>
      <c r="P4" s="52" t="s">
        <v>317</v>
      </c>
    </row>
    <row r="5" spans="1:16" ht="14" customHeight="1" x14ac:dyDescent="0.35">
      <c r="A5" s="27" t="str">
        <f t="shared" si="0"/>
        <v>PUKAHF Co-Invest 02|Cornwall Pension Fund</v>
      </c>
      <c r="B5" s="52" t="s">
        <v>298</v>
      </c>
      <c r="C5" s="52" t="s">
        <v>286</v>
      </c>
      <c r="D5" s="33" t="s">
        <v>4</v>
      </c>
      <c r="E5" s="52" t="s">
        <v>318</v>
      </c>
      <c r="F5" s="52" t="s">
        <v>44</v>
      </c>
      <c r="G5" s="52">
        <v>65000000</v>
      </c>
      <c r="H5" s="52">
        <v>14068800</v>
      </c>
      <c r="I5" s="52">
        <v>0</v>
      </c>
      <c r="J5" s="52">
        <v>13901091</v>
      </c>
      <c r="K5" s="52">
        <v>13901091</v>
      </c>
      <c r="L5" s="52">
        <v>0.99</v>
      </c>
      <c r="M5" s="52">
        <v>-1.7999999999999999E-2</v>
      </c>
      <c r="N5" s="52">
        <v>50931200</v>
      </c>
      <c r="O5" s="52" t="s">
        <v>316</v>
      </c>
      <c r="P5" s="52" t="s">
        <v>317</v>
      </c>
    </row>
    <row r="6" spans="1:16" ht="14" customHeight="1" x14ac:dyDescent="0.35">
      <c r="A6" s="27" t="str">
        <f t="shared" si="0"/>
        <v>Greencoat Renewable Income  |Environment Agency Pension Fund</v>
      </c>
      <c r="B6" s="52" t="s">
        <v>606</v>
      </c>
      <c r="C6" s="52" t="s">
        <v>611</v>
      </c>
      <c r="D6" s="52" t="s">
        <v>7</v>
      </c>
      <c r="E6" s="52" t="s">
        <v>315</v>
      </c>
      <c r="F6" s="52" t="s">
        <v>44</v>
      </c>
      <c r="G6" s="52">
        <v>170000000</v>
      </c>
      <c r="H6" s="52">
        <v>14841000</v>
      </c>
      <c r="I6" s="52">
        <v>0</v>
      </c>
      <c r="J6" s="52">
        <v>14841000</v>
      </c>
      <c r="K6" s="52">
        <v>14841000</v>
      </c>
      <c r="L6" s="52">
        <v>1</v>
      </c>
      <c r="M6" s="52"/>
      <c r="N6" s="52">
        <v>155159000</v>
      </c>
      <c r="O6" s="52" t="s">
        <v>316</v>
      </c>
      <c r="P6" s="52" t="s">
        <v>317</v>
      </c>
    </row>
    <row r="7" spans="1:16" ht="14" customHeight="1" x14ac:dyDescent="0.35">
      <c r="A7" s="27" t="str">
        <f t="shared" si="0"/>
        <v>CD Clean Energy and Infra. 08|Somerset County Council Pension Fund</v>
      </c>
      <c r="B7" s="52" t="s">
        <v>291</v>
      </c>
      <c r="C7" s="52" t="s">
        <v>607</v>
      </c>
      <c r="D7" s="52" t="s">
        <v>10</v>
      </c>
      <c r="E7" s="52" t="s">
        <v>319</v>
      </c>
      <c r="F7" s="52" t="s">
        <v>44</v>
      </c>
      <c r="G7" s="52">
        <v>37000000</v>
      </c>
      <c r="H7" s="52">
        <v>34631855</v>
      </c>
      <c r="I7" s="52">
        <v>4054491</v>
      </c>
      <c r="J7" s="52">
        <v>37953312</v>
      </c>
      <c r="K7" s="52">
        <v>42007803</v>
      </c>
      <c r="L7" s="52">
        <v>1.2</v>
      </c>
      <c r="M7" s="52">
        <v>6.5000000000000002E-2</v>
      </c>
      <c r="N7" s="52">
        <v>2341939</v>
      </c>
      <c r="O7" s="52" t="s">
        <v>316</v>
      </c>
      <c r="P7" s="52" t="s">
        <v>317</v>
      </c>
    </row>
    <row r="8" spans="1:16" ht="14" customHeight="1" x14ac:dyDescent="0.35">
      <c r="A8" s="27" t="str">
        <f t="shared" si="0"/>
        <v>CD Clean Energy and Infra. 08|Buckinghamshire Pension Fund</v>
      </c>
      <c r="B8" s="52" t="s">
        <v>291</v>
      </c>
      <c r="C8" s="52" t="s">
        <v>607</v>
      </c>
      <c r="D8" s="52" t="s">
        <v>3</v>
      </c>
      <c r="E8" s="52" t="s">
        <v>319</v>
      </c>
      <c r="F8" s="52" t="s">
        <v>44</v>
      </c>
      <c r="G8" s="52">
        <v>8500000</v>
      </c>
      <c r="H8" s="52">
        <v>7954629</v>
      </c>
      <c r="I8" s="52">
        <v>962130</v>
      </c>
      <c r="J8" s="52">
        <v>8721643</v>
      </c>
      <c r="K8" s="52">
        <v>9683773</v>
      </c>
      <c r="L8" s="52">
        <v>1.2</v>
      </c>
      <c r="M8" s="52">
        <v>6.4000000000000001E-2</v>
      </c>
      <c r="N8" s="52">
        <v>538013</v>
      </c>
      <c r="O8" s="52" t="s">
        <v>316</v>
      </c>
      <c r="P8" s="52" t="s">
        <v>317</v>
      </c>
    </row>
    <row r="9" spans="1:16" ht="14" customHeight="1" x14ac:dyDescent="0.35">
      <c r="A9" s="27" t="str">
        <f t="shared" si="0"/>
        <v>CD Clean Energy and Infra. 08|Devon Pension Fund</v>
      </c>
      <c r="B9" s="52" t="s">
        <v>291</v>
      </c>
      <c r="C9" s="52" t="s">
        <v>607</v>
      </c>
      <c r="D9" s="52" t="s">
        <v>5</v>
      </c>
      <c r="E9" s="52" t="s">
        <v>319</v>
      </c>
      <c r="F9" s="52" t="s">
        <v>44</v>
      </c>
      <c r="G9" s="52">
        <v>20000000</v>
      </c>
      <c r="H9" s="52">
        <v>18716751</v>
      </c>
      <c r="I9" s="52">
        <v>2264361</v>
      </c>
      <c r="J9" s="52">
        <v>20521559</v>
      </c>
      <c r="K9" s="52">
        <v>22785920</v>
      </c>
      <c r="L9" s="52">
        <v>1.2</v>
      </c>
      <c r="M9" s="52">
        <v>6.4000000000000001E-2</v>
      </c>
      <c r="N9" s="52">
        <v>1265913</v>
      </c>
      <c r="O9" s="52" t="s">
        <v>316</v>
      </c>
      <c r="P9" s="52" t="s">
        <v>317</v>
      </c>
    </row>
    <row r="10" spans="1:16" ht="14" customHeight="1" x14ac:dyDescent="0.35">
      <c r="A10" s="27" t="str">
        <f t="shared" si="0"/>
        <v>CD Clean Energy and Infra. 08|Gloucestershire Pension Fund</v>
      </c>
      <c r="B10" s="52" t="s">
        <v>291</v>
      </c>
      <c r="C10" s="52" t="s">
        <v>607</v>
      </c>
      <c r="D10" s="52" t="s">
        <v>8</v>
      </c>
      <c r="E10" s="52" t="s">
        <v>319</v>
      </c>
      <c r="F10" s="52" t="s">
        <v>44</v>
      </c>
      <c r="G10" s="52">
        <v>5000000</v>
      </c>
      <c r="H10" s="52">
        <v>4679188</v>
      </c>
      <c r="I10" s="52">
        <v>566090</v>
      </c>
      <c r="J10" s="52">
        <v>5130391</v>
      </c>
      <c r="K10" s="52">
        <v>5696481</v>
      </c>
      <c r="L10" s="52">
        <v>1.2</v>
      </c>
      <c r="M10" s="52">
        <v>6.4000000000000001E-2</v>
      </c>
      <c r="N10" s="52">
        <v>316478</v>
      </c>
      <c r="O10" s="52" t="s">
        <v>316</v>
      </c>
      <c r="P10" s="52" t="s">
        <v>317</v>
      </c>
    </row>
    <row r="11" spans="1:16" ht="14" customHeight="1" x14ac:dyDescent="0.35">
      <c r="A11" s="27" t="str">
        <f t="shared" si="0"/>
        <v>CD Clean Energy and Infra. 08|Oxfordshire Pension Fund</v>
      </c>
      <c r="B11" s="52" t="s">
        <v>291</v>
      </c>
      <c r="C11" s="52" t="s">
        <v>607</v>
      </c>
      <c r="D11" s="52" t="s">
        <v>9</v>
      </c>
      <c r="E11" s="52" t="s">
        <v>319</v>
      </c>
      <c r="F11" s="52" t="s">
        <v>44</v>
      </c>
      <c r="G11" s="52">
        <v>5700000</v>
      </c>
      <c r="H11" s="52">
        <v>5334295</v>
      </c>
      <c r="I11" s="52">
        <v>644845</v>
      </c>
      <c r="J11" s="52">
        <v>5848602</v>
      </c>
      <c r="K11" s="52">
        <v>6493447</v>
      </c>
      <c r="L11" s="52">
        <v>1.2</v>
      </c>
      <c r="M11" s="52">
        <v>6.4000000000000001E-2</v>
      </c>
      <c r="N11" s="52">
        <v>360785</v>
      </c>
      <c r="O11" s="52" t="s">
        <v>316</v>
      </c>
      <c r="P11" s="52" t="s">
        <v>317</v>
      </c>
    </row>
    <row r="12" spans="1:16" ht="14" customHeight="1" x14ac:dyDescent="0.35">
      <c r="A12" s="27" t="str">
        <f t="shared" si="0"/>
        <v>CD Clean Energy and Infra. 08|Cornwall Pension Fund</v>
      </c>
      <c r="B12" s="52" t="s">
        <v>291</v>
      </c>
      <c r="C12" s="52" t="s">
        <v>607</v>
      </c>
      <c r="D12" s="52" t="s">
        <v>4</v>
      </c>
      <c r="E12" s="52" t="s">
        <v>319</v>
      </c>
      <c r="F12" s="52" t="s">
        <v>44</v>
      </c>
      <c r="G12" s="52">
        <v>6800000</v>
      </c>
      <c r="H12" s="52">
        <v>6363722</v>
      </c>
      <c r="I12" s="52">
        <v>769249</v>
      </c>
      <c r="J12" s="52">
        <v>6977279</v>
      </c>
      <c r="K12" s="52">
        <v>7746528</v>
      </c>
      <c r="L12" s="52">
        <v>1.2</v>
      </c>
      <c r="M12" s="52">
        <v>6.4000000000000001E-2</v>
      </c>
      <c r="N12" s="52">
        <v>430410</v>
      </c>
      <c r="O12" s="52" t="s">
        <v>316</v>
      </c>
      <c r="P12" s="52" t="s">
        <v>317</v>
      </c>
    </row>
    <row r="13" spans="1:16" ht="14" customHeight="1" x14ac:dyDescent="0.35">
      <c r="A13" s="27" t="str">
        <f t="shared" si="0"/>
        <v>CD Clean Energy Infrastructure 07A|Avon Pension Fund</v>
      </c>
      <c r="B13" s="52" t="s">
        <v>291</v>
      </c>
      <c r="C13" s="52" t="s">
        <v>608</v>
      </c>
      <c r="D13" s="52" t="s">
        <v>2</v>
      </c>
      <c r="E13" s="52" t="s">
        <v>319</v>
      </c>
      <c r="F13" s="52" t="s">
        <v>49</v>
      </c>
      <c r="G13" s="52">
        <v>17714655</v>
      </c>
      <c r="H13" s="52">
        <v>17714655</v>
      </c>
      <c r="I13" s="52">
        <v>268858</v>
      </c>
      <c r="J13" s="52">
        <v>17685133</v>
      </c>
      <c r="K13" s="52">
        <v>17953992</v>
      </c>
      <c r="L13" s="52">
        <v>1.01</v>
      </c>
      <c r="M13" s="52">
        <v>4.0000000000000001E-3</v>
      </c>
      <c r="N13" s="52">
        <v>0</v>
      </c>
      <c r="O13" s="52" t="s">
        <v>320</v>
      </c>
      <c r="P13" s="52" t="s">
        <v>317</v>
      </c>
    </row>
    <row r="14" spans="1:16" ht="14" customHeight="1" x14ac:dyDescent="0.35">
      <c r="A14" s="27" t="str">
        <f t="shared" si="0"/>
        <v>CD Clean Energy Infrastructure 07A|Buckinghamshire Pension Fund</v>
      </c>
      <c r="B14" s="52" t="s">
        <v>291</v>
      </c>
      <c r="C14" s="52" t="s">
        <v>608</v>
      </c>
      <c r="D14" s="52" t="s">
        <v>3</v>
      </c>
      <c r="E14" s="52" t="s">
        <v>319</v>
      </c>
      <c r="F14" s="52" t="s">
        <v>49</v>
      </c>
      <c r="G14" s="52">
        <v>5438710</v>
      </c>
      <c r="H14" s="52">
        <v>5438710</v>
      </c>
      <c r="I14" s="52">
        <v>82544</v>
      </c>
      <c r="J14" s="52">
        <v>5429649</v>
      </c>
      <c r="K14" s="52">
        <v>5512193</v>
      </c>
      <c r="L14" s="52">
        <v>1.01</v>
      </c>
      <c r="M14" s="52">
        <v>4.0000000000000001E-3</v>
      </c>
      <c r="N14" s="52">
        <v>0</v>
      </c>
      <c r="O14" s="52" t="s">
        <v>320</v>
      </c>
      <c r="P14" s="52" t="s">
        <v>317</v>
      </c>
    </row>
    <row r="15" spans="1:16" ht="14" customHeight="1" x14ac:dyDescent="0.35">
      <c r="A15" s="27" t="str">
        <f t="shared" si="0"/>
        <v>CD Clean Energy Infrastructure 07A|Cornwall Pension Fund</v>
      </c>
      <c r="B15" s="52" t="s">
        <v>291</v>
      </c>
      <c r="C15" s="52" t="s">
        <v>608</v>
      </c>
      <c r="D15" s="52" t="s">
        <v>4</v>
      </c>
      <c r="E15" s="52" t="s">
        <v>319</v>
      </c>
      <c r="F15" s="52" t="s">
        <v>49</v>
      </c>
      <c r="G15" s="52">
        <v>4273272</v>
      </c>
      <c r="H15" s="52">
        <v>4273272</v>
      </c>
      <c r="I15" s="52">
        <v>64856</v>
      </c>
      <c r="J15" s="52">
        <v>4266150</v>
      </c>
      <c r="K15" s="52">
        <v>4331006</v>
      </c>
      <c r="L15" s="52">
        <v>1.01</v>
      </c>
      <c r="M15" s="52">
        <v>4.0000000000000001E-3</v>
      </c>
      <c r="N15" s="52">
        <v>0</v>
      </c>
      <c r="O15" s="52" t="s">
        <v>320</v>
      </c>
      <c r="P15" s="52" t="s">
        <v>317</v>
      </c>
    </row>
    <row r="16" spans="1:16" ht="14" customHeight="1" x14ac:dyDescent="0.35">
      <c r="A16" s="27" t="str">
        <f t="shared" si="0"/>
        <v>CD Clean Energy Infrastructure 07A|Devon Pension Fund</v>
      </c>
      <c r="B16" s="52" t="s">
        <v>291</v>
      </c>
      <c r="C16" s="52" t="s">
        <v>608</v>
      </c>
      <c r="D16" s="52" t="s">
        <v>5</v>
      </c>
      <c r="E16" s="52" t="s">
        <v>319</v>
      </c>
      <c r="F16" s="52" t="s">
        <v>49</v>
      </c>
      <c r="G16" s="52">
        <v>12586729</v>
      </c>
      <c r="H16" s="52">
        <v>12586729</v>
      </c>
      <c r="I16" s="52">
        <v>191031</v>
      </c>
      <c r="J16" s="52">
        <v>12565753</v>
      </c>
      <c r="K16" s="52">
        <v>12756783</v>
      </c>
      <c r="L16" s="52">
        <v>1.01</v>
      </c>
      <c r="M16" s="52">
        <v>4.0000000000000001E-3</v>
      </c>
      <c r="N16" s="52">
        <v>0</v>
      </c>
      <c r="O16" s="52" t="s">
        <v>320</v>
      </c>
      <c r="P16" s="52" t="s">
        <v>317</v>
      </c>
    </row>
    <row r="17" spans="1:16" ht="14" customHeight="1" x14ac:dyDescent="0.35">
      <c r="A17" s="27" t="str">
        <f t="shared" si="0"/>
        <v>CD Clean Energy Infrastructure 07A|Gloucestershire Pension Fund</v>
      </c>
      <c r="B17" s="52" t="s">
        <v>291</v>
      </c>
      <c r="C17" s="52" t="s">
        <v>608</v>
      </c>
      <c r="D17" s="52" t="s">
        <v>8</v>
      </c>
      <c r="E17" s="52" t="s">
        <v>319</v>
      </c>
      <c r="F17" s="52" t="s">
        <v>49</v>
      </c>
      <c r="G17" s="52">
        <v>3107834</v>
      </c>
      <c r="H17" s="52">
        <v>3107834</v>
      </c>
      <c r="I17" s="52">
        <v>47168</v>
      </c>
      <c r="J17" s="52">
        <v>3102656</v>
      </c>
      <c r="K17" s="52">
        <v>3149824</v>
      </c>
      <c r="L17" s="52">
        <v>1.01</v>
      </c>
      <c r="M17" s="52">
        <v>4.0000000000000001E-3</v>
      </c>
      <c r="N17" s="52">
        <v>0</v>
      </c>
      <c r="O17" s="52" t="s">
        <v>320</v>
      </c>
      <c r="P17" s="52" t="s">
        <v>317</v>
      </c>
    </row>
    <row r="18" spans="1:16" ht="14" customHeight="1" x14ac:dyDescent="0.35">
      <c r="A18" s="27" t="str">
        <f t="shared" si="0"/>
        <v>CD Clean Energy Infrastructure 07A|Oxfordshire Pension Fund</v>
      </c>
      <c r="B18" s="52" t="s">
        <v>291</v>
      </c>
      <c r="C18" s="52" t="s">
        <v>608</v>
      </c>
      <c r="D18" s="52" t="s">
        <v>9</v>
      </c>
      <c r="E18" s="52" t="s">
        <v>319</v>
      </c>
      <c r="F18" s="52" t="s">
        <v>49</v>
      </c>
      <c r="G18" s="52">
        <v>3496313</v>
      </c>
      <c r="H18" s="52">
        <v>3496313</v>
      </c>
      <c r="I18" s="52">
        <v>53064</v>
      </c>
      <c r="J18" s="52">
        <v>3490484</v>
      </c>
      <c r="K18" s="52">
        <v>3543549</v>
      </c>
      <c r="L18" s="52">
        <v>1.01</v>
      </c>
      <c r="M18" s="52">
        <v>4.0000000000000001E-3</v>
      </c>
      <c r="N18" s="52">
        <v>0</v>
      </c>
      <c r="O18" s="52" t="s">
        <v>320</v>
      </c>
      <c r="P18" s="52" t="s">
        <v>317</v>
      </c>
    </row>
    <row r="19" spans="1:16" ht="14" customHeight="1" x14ac:dyDescent="0.35">
      <c r="A19" s="27" t="str">
        <f t="shared" si="0"/>
        <v>Core Infrastructure Fund 02|Avon Pension Fund</v>
      </c>
      <c r="B19" s="52" t="s">
        <v>291</v>
      </c>
      <c r="C19" s="52" t="s">
        <v>16</v>
      </c>
      <c r="D19" s="52" t="s">
        <v>2</v>
      </c>
      <c r="E19" s="52" t="s">
        <v>321</v>
      </c>
      <c r="F19" s="52" t="s">
        <v>93</v>
      </c>
      <c r="G19" s="52">
        <v>6049170</v>
      </c>
      <c r="H19" s="52">
        <v>6142903</v>
      </c>
      <c r="I19" s="52">
        <v>1445911</v>
      </c>
      <c r="J19" s="52">
        <v>7130835</v>
      </c>
      <c r="K19" s="52">
        <v>8576746</v>
      </c>
      <c r="L19" s="52">
        <v>1.4</v>
      </c>
      <c r="M19" s="52">
        <v>7.8E-2</v>
      </c>
      <c r="N19" s="52">
        <v>0</v>
      </c>
      <c r="O19" s="52" t="s">
        <v>316</v>
      </c>
      <c r="P19" s="52" t="s">
        <v>317</v>
      </c>
    </row>
    <row r="20" spans="1:16" ht="14" customHeight="1" x14ac:dyDescent="0.35">
      <c r="A20" s="27" t="str">
        <f t="shared" si="0"/>
        <v>Core Infrastructure Fund 02|Buckinghamshire Pension Fund</v>
      </c>
      <c r="B20" s="52" t="s">
        <v>291</v>
      </c>
      <c r="C20" s="52" t="s">
        <v>16</v>
      </c>
      <c r="D20" s="52" t="s">
        <v>3</v>
      </c>
      <c r="E20" s="52" t="s">
        <v>321</v>
      </c>
      <c r="F20" s="52" t="s">
        <v>93</v>
      </c>
      <c r="G20" s="52">
        <v>10230214</v>
      </c>
      <c r="H20" s="52">
        <v>10388732</v>
      </c>
      <c r="I20" s="52">
        <v>2416047</v>
      </c>
      <c r="J20" s="52">
        <v>12059501</v>
      </c>
      <c r="K20" s="52">
        <v>14475548</v>
      </c>
      <c r="L20" s="52">
        <v>1.39</v>
      </c>
      <c r="M20" s="52">
        <v>7.6999999999999999E-2</v>
      </c>
      <c r="N20" s="52">
        <v>0</v>
      </c>
      <c r="O20" s="52" t="s">
        <v>316</v>
      </c>
      <c r="P20" s="52" t="s">
        <v>317</v>
      </c>
    </row>
    <row r="21" spans="1:16" ht="14" customHeight="1" x14ac:dyDescent="0.35">
      <c r="A21" s="27" t="str">
        <f t="shared" si="0"/>
        <v>Core Infrastructure Fund 02|Cornwall Pension Fund</v>
      </c>
      <c r="B21" s="52" t="s">
        <v>291</v>
      </c>
      <c r="C21" s="52" t="s">
        <v>16</v>
      </c>
      <c r="D21" s="52" t="s">
        <v>4</v>
      </c>
      <c r="E21" s="52" t="s">
        <v>321</v>
      </c>
      <c r="F21" s="52" t="s">
        <v>93</v>
      </c>
      <c r="G21" s="52">
        <v>8184172</v>
      </c>
      <c r="H21" s="52">
        <v>8310986</v>
      </c>
      <c r="I21" s="52">
        <v>1930736</v>
      </c>
      <c r="J21" s="52">
        <v>9647601</v>
      </c>
      <c r="K21" s="52">
        <v>11578337</v>
      </c>
      <c r="L21" s="52">
        <v>1.39</v>
      </c>
      <c r="M21" s="52">
        <v>7.6999999999999999E-2</v>
      </c>
      <c r="N21" s="52">
        <v>0</v>
      </c>
      <c r="O21" s="52" t="s">
        <v>316</v>
      </c>
      <c r="P21" s="52" t="s">
        <v>317</v>
      </c>
    </row>
    <row r="22" spans="1:16" ht="14" customHeight="1" x14ac:dyDescent="0.35">
      <c r="A22" s="27" t="str">
        <f t="shared" si="0"/>
        <v>Core Infrastructure Fund 02|Devon Pension Fund</v>
      </c>
      <c r="B22" s="52" t="s">
        <v>291</v>
      </c>
      <c r="C22" s="52" t="s">
        <v>16</v>
      </c>
      <c r="D22" s="52" t="s">
        <v>5</v>
      </c>
      <c r="E22" s="52" t="s">
        <v>321</v>
      </c>
      <c r="F22" s="52" t="s">
        <v>93</v>
      </c>
      <c r="G22" s="52">
        <v>10230214</v>
      </c>
      <c r="H22" s="52">
        <v>10388732</v>
      </c>
      <c r="I22" s="52">
        <v>2414849</v>
      </c>
      <c r="J22" s="52">
        <v>12059501</v>
      </c>
      <c r="K22" s="52">
        <v>14474350</v>
      </c>
      <c r="L22" s="52">
        <v>1.39</v>
      </c>
      <c r="M22" s="52">
        <v>7.6999999999999999E-2</v>
      </c>
      <c r="N22" s="52">
        <v>0</v>
      </c>
      <c r="O22" s="52" t="s">
        <v>316</v>
      </c>
      <c r="P22" s="52" t="s">
        <v>317</v>
      </c>
    </row>
    <row r="23" spans="1:16" ht="14" customHeight="1" x14ac:dyDescent="0.35">
      <c r="A23" s="27" t="str">
        <f t="shared" si="0"/>
        <v>Core Infrastructure Fund 02|Gloucestershire Pension Fund</v>
      </c>
      <c r="B23" s="52" t="s">
        <v>291</v>
      </c>
      <c r="C23" s="52" t="s">
        <v>16</v>
      </c>
      <c r="D23" s="52" t="s">
        <v>8</v>
      </c>
      <c r="E23" s="52" t="s">
        <v>321</v>
      </c>
      <c r="F23" s="52" t="s">
        <v>93</v>
      </c>
      <c r="G23" s="52">
        <v>3113544</v>
      </c>
      <c r="H23" s="52">
        <v>3161788</v>
      </c>
      <c r="I23" s="52">
        <v>734954</v>
      </c>
      <c r="J23" s="52">
        <v>3670283</v>
      </c>
      <c r="K23" s="52">
        <v>4405237</v>
      </c>
      <c r="L23" s="52">
        <v>1.39</v>
      </c>
      <c r="M23" s="52">
        <v>7.6999999999999999E-2</v>
      </c>
      <c r="N23" s="52">
        <v>0</v>
      </c>
      <c r="O23" s="52" t="s">
        <v>316</v>
      </c>
      <c r="P23" s="52" t="s">
        <v>317</v>
      </c>
    </row>
    <row r="24" spans="1:16" ht="14" customHeight="1" x14ac:dyDescent="0.35">
      <c r="A24" s="27" t="str">
        <f t="shared" si="0"/>
        <v>Core Infrastructure Fund 02|Oxfordshire Pension Fund</v>
      </c>
      <c r="B24" s="52" t="s">
        <v>291</v>
      </c>
      <c r="C24" s="52" t="s">
        <v>16</v>
      </c>
      <c r="D24" s="52" t="s">
        <v>9</v>
      </c>
      <c r="E24" s="52" t="s">
        <v>321</v>
      </c>
      <c r="F24" s="52" t="s">
        <v>93</v>
      </c>
      <c r="G24" s="52">
        <v>6760837</v>
      </c>
      <c r="H24" s="52">
        <v>6865597</v>
      </c>
      <c r="I24" s="52">
        <v>1595899</v>
      </c>
      <c r="J24" s="52">
        <v>7969757</v>
      </c>
      <c r="K24" s="52">
        <v>9565656</v>
      </c>
      <c r="L24" s="52">
        <v>1.39</v>
      </c>
      <c r="M24" s="52">
        <v>7.6999999999999999E-2</v>
      </c>
      <c r="N24" s="52">
        <v>0</v>
      </c>
      <c r="O24" s="52" t="s">
        <v>316</v>
      </c>
      <c r="P24" s="52" t="s">
        <v>317</v>
      </c>
    </row>
    <row r="25" spans="1:16" ht="14" customHeight="1" x14ac:dyDescent="0.35">
      <c r="A25" s="27" t="str">
        <f t="shared" si="0"/>
        <v>NTR Renewable Energy Infrastructure II|Avon Pension Fund</v>
      </c>
      <c r="B25" s="52" t="s">
        <v>291</v>
      </c>
      <c r="C25" s="52" t="s">
        <v>33</v>
      </c>
      <c r="D25" s="52" t="s">
        <v>2</v>
      </c>
      <c r="E25" s="52" t="s">
        <v>322</v>
      </c>
      <c r="F25" s="52" t="s">
        <v>93</v>
      </c>
      <c r="G25" s="52">
        <v>18440962</v>
      </c>
      <c r="H25" s="52">
        <v>20304578</v>
      </c>
      <c r="I25" s="52">
        <v>5515716</v>
      </c>
      <c r="J25" s="52">
        <v>19540129</v>
      </c>
      <c r="K25" s="52">
        <v>25055845</v>
      </c>
      <c r="L25" s="52">
        <v>1.23</v>
      </c>
      <c r="M25" s="52">
        <v>6.9000000000000006E-2</v>
      </c>
      <c r="N25" s="52">
        <v>472047</v>
      </c>
      <c r="O25" s="52" t="s">
        <v>316</v>
      </c>
      <c r="P25" s="52" t="s">
        <v>317</v>
      </c>
    </row>
    <row r="26" spans="1:16" ht="14" customHeight="1" x14ac:dyDescent="0.35">
      <c r="A26" s="27" t="str">
        <f t="shared" si="0"/>
        <v>NTR Renewable Energy Infrastructure II|Devon Pension Fund</v>
      </c>
      <c r="B26" s="52" t="s">
        <v>291</v>
      </c>
      <c r="C26" s="52" t="s">
        <v>33</v>
      </c>
      <c r="D26" s="52" t="s">
        <v>5</v>
      </c>
      <c r="E26" s="52" t="s">
        <v>322</v>
      </c>
      <c r="F26" s="52" t="s">
        <v>93</v>
      </c>
      <c r="G26" s="52">
        <v>8695470</v>
      </c>
      <c r="H26" s="52">
        <v>9792507</v>
      </c>
      <c r="I26" s="52">
        <v>2808203</v>
      </c>
      <c r="J26" s="52">
        <v>9180934</v>
      </c>
      <c r="K26" s="52">
        <v>11989136</v>
      </c>
      <c r="L26" s="52">
        <v>1.22</v>
      </c>
      <c r="M26" s="52">
        <v>6.6000000000000003E-2</v>
      </c>
      <c r="N26" s="52">
        <v>221791</v>
      </c>
      <c r="O26" s="52" t="s">
        <v>316</v>
      </c>
      <c r="P26" s="52" t="s">
        <v>317</v>
      </c>
    </row>
    <row r="27" spans="1:16" ht="14" customHeight="1" x14ac:dyDescent="0.35">
      <c r="A27" s="27" t="str">
        <f t="shared" si="0"/>
        <v>NTR Renewable Energy Infrastructure II|Gloucestershire Pension Fund</v>
      </c>
      <c r="B27" s="52" t="s">
        <v>291</v>
      </c>
      <c r="C27" s="52" t="s">
        <v>33</v>
      </c>
      <c r="D27" s="52" t="s">
        <v>8</v>
      </c>
      <c r="E27" s="52" t="s">
        <v>322</v>
      </c>
      <c r="F27" s="52" t="s">
        <v>93</v>
      </c>
      <c r="G27" s="52">
        <v>2124010</v>
      </c>
      <c r="H27" s="52">
        <v>2386073</v>
      </c>
      <c r="I27" s="52">
        <v>689260</v>
      </c>
      <c r="J27" s="52">
        <v>2240078</v>
      </c>
      <c r="K27" s="52">
        <v>2929338</v>
      </c>
      <c r="L27" s="52">
        <v>1.23</v>
      </c>
      <c r="M27" s="52">
        <v>6.7000000000000004E-2</v>
      </c>
      <c r="N27" s="52">
        <v>54115</v>
      </c>
      <c r="O27" s="52" t="s">
        <v>316</v>
      </c>
      <c r="P27" s="52" t="s">
        <v>317</v>
      </c>
    </row>
    <row r="28" spans="1:16" ht="14" customHeight="1" x14ac:dyDescent="0.35">
      <c r="A28" s="27" t="str">
        <f t="shared" si="0"/>
        <v>NTR Renewable Energy Infrastructure II|Buckinghamshire Pension Fund</v>
      </c>
      <c r="B28" s="52" t="s">
        <v>291</v>
      </c>
      <c r="C28" s="52" t="s">
        <v>33</v>
      </c>
      <c r="D28" s="52" t="s">
        <v>3</v>
      </c>
      <c r="E28" s="52" t="s">
        <v>322</v>
      </c>
      <c r="F28" s="52" t="s">
        <v>93</v>
      </c>
      <c r="G28" s="52">
        <v>3769482</v>
      </c>
      <c r="H28" s="52">
        <v>4191972</v>
      </c>
      <c r="I28" s="52">
        <v>1248647</v>
      </c>
      <c r="J28" s="52">
        <v>3961245</v>
      </c>
      <c r="K28" s="52">
        <v>5209892</v>
      </c>
      <c r="L28" s="52">
        <v>1.24</v>
      </c>
      <c r="M28" s="52">
        <v>6.7000000000000004E-2</v>
      </c>
      <c r="N28" s="52">
        <v>95695</v>
      </c>
      <c r="O28" s="52" t="s">
        <v>316</v>
      </c>
      <c r="P28" s="52" t="s">
        <v>317</v>
      </c>
    </row>
    <row r="29" spans="1:16" ht="14" customHeight="1" x14ac:dyDescent="0.35">
      <c r="A29" s="27" t="str">
        <f t="shared" si="0"/>
        <v>NTR Renewable Energy Infrastructure II|Cornwall Pension Fund</v>
      </c>
      <c r="B29" s="52" t="s">
        <v>291</v>
      </c>
      <c r="C29" s="52" t="s">
        <v>33</v>
      </c>
      <c r="D29" s="52" t="s">
        <v>4</v>
      </c>
      <c r="E29" s="52" t="s">
        <v>322</v>
      </c>
      <c r="F29" s="52" t="s">
        <v>93</v>
      </c>
      <c r="G29" s="52">
        <v>3015298</v>
      </c>
      <c r="H29" s="52">
        <v>3353289</v>
      </c>
      <c r="I29" s="52">
        <v>998916</v>
      </c>
      <c r="J29" s="52">
        <v>3168996</v>
      </c>
      <c r="K29" s="52">
        <v>4167912</v>
      </c>
      <c r="L29" s="52">
        <v>1.24</v>
      </c>
      <c r="M29" s="52">
        <v>6.7000000000000004E-2</v>
      </c>
      <c r="N29" s="52">
        <v>76557</v>
      </c>
      <c r="O29" s="52" t="s">
        <v>316</v>
      </c>
      <c r="P29" s="52" t="s">
        <v>317</v>
      </c>
    </row>
    <row r="30" spans="1:16" ht="14" customHeight="1" x14ac:dyDescent="0.35">
      <c r="A30" s="27" t="str">
        <f t="shared" si="0"/>
        <v>NTR Renewable Energy Infrastructure II|Oxfordshire Pension Fund</v>
      </c>
      <c r="B30" s="52" t="s">
        <v>291</v>
      </c>
      <c r="C30" s="52" t="s">
        <v>33</v>
      </c>
      <c r="D30" s="52" t="s">
        <v>9</v>
      </c>
      <c r="E30" s="52" t="s">
        <v>322</v>
      </c>
      <c r="F30" s="52" t="s">
        <v>93</v>
      </c>
      <c r="G30" s="52">
        <v>2512342</v>
      </c>
      <c r="H30" s="52">
        <v>2794001</v>
      </c>
      <c r="I30" s="52">
        <v>832430</v>
      </c>
      <c r="J30" s="52">
        <v>2640830</v>
      </c>
      <c r="K30" s="52">
        <v>3473260</v>
      </c>
      <c r="L30" s="52">
        <v>1.24</v>
      </c>
      <c r="M30" s="52">
        <v>6.8000000000000005E-2</v>
      </c>
      <c r="N30" s="52">
        <v>63796</v>
      </c>
      <c r="O30" s="52" t="s">
        <v>316</v>
      </c>
      <c r="P30" s="52" t="s">
        <v>317</v>
      </c>
    </row>
    <row r="31" spans="1:16" ht="14" customHeight="1" x14ac:dyDescent="0.35">
      <c r="A31" s="27" t="str">
        <f t="shared" si="0"/>
        <v>StepStone B II - Generalist|Buckinghamshire Pension Fund</v>
      </c>
      <c r="B31" s="52" t="s">
        <v>291</v>
      </c>
      <c r="C31" s="52" t="s">
        <v>54</v>
      </c>
      <c r="D31" s="52" t="s">
        <v>3</v>
      </c>
      <c r="E31" s="52" t="s">
        <v>323</v>
      </c>
      <c r="F31" s="52" t="s">
        <v>44</v>
      </c>
      <c r="G31" s="52">
        <v>125000000</v>
      </c>
      <c r="H31" s="52">
        <v>103663276</v>
      </c>
      <c r="I31" s="52">
        <v>10992527</v>
      </c>
      <c r="J31" s="52">
        <v>106677234</v>
      </c>
      <c r="K31" s="52">
        <v>117669761</v>
      </c>
      <c r="L31" s="52">
        <v>1.1399999999999999</v>
      </c>
      <c r="M31" s="52">
        <v>6.3E-2</v>
      </c>
      <c r="N31" s="52">
        <v>26892180</v>
      </c>
      <c r="O31" s="52" t="s">
        <v>324</v>
      </c>
      <c r="P31" s="52" t="s">
        <v>325</v>
      </c>
    </row>
    <row r="32" spans="1:16" ht="14" customHeight="1" x14ac:dyDescent="0.35">
      <c r="A32" s="27" t="str">
        <f t="shared" si="0"/>
        <v>StepStone B II - Generalist|Cornwall Pension Fund</v>
      </c>
      <c r="B32" s="52" t="s">
        <v>291</v>
      </c>
      <c r="C32" s="52" t="s">
        <v>54</v>
      </c>
      <c r="D32" s="52" t="s">
        <v>4</v>
      </c>
      <c r="E32" s="52" t="s">
        <v>323</v>
      </c>
      <c r="F32" s="52" t="s">
        <v>44</v>
      </c>
      <c r="G32" s="52">
        <v>20000000</v>
      </c>
      <c r="H32" s="52">
        <v>16586118</v>
      </c>
      <c r="I32" s="52">
        <v>1758803</v>
      </c>
      <c r="J32" s="52">
        <v>17068353</v>
      </c>
      <c r="K32" s="52">
        <v>18827156</v>
      </c>
      <c r="L32" s="52">
        <v>1.1399999999999999</v>
      </c>
      <c r="M32" s="52">
        <v>6.3E-2</v>
      </c>
      <c r="N32" s="52">
        <v>4302754</v>
      </c>
      <c r="O32" s="52" t="s">
        <v>324</v>
      </c>
      <c r="P32" s="52" t="s">
        <v>325</v>
      </c>
    </row>
    <row r="33" spans="1:16" ht="14" customHeight="1" x14ac:dyDescent="0.35">
      <c r="A33" s="27" t="str">
        <f t="shared" si="0"/>
        <v>StepStone B II - Generalist|Devon Pension Fund</v>
      </c>
      <c r="B33" s="52" t="s">
        <v>291</v>
      </c>
      <c r="C33" s="52" t="s">
        <v>54</v>
      </c>
      <c r="D33" s="52" t="s">
        <v>5</v>
      </c>
      <c r="E33" s="52" t="s">
        <v>323</v>
      </c>
      <c r="F33" s="52" t="s">
        <v>44</v>
      </c>
      <c r="G33" s="52">
        <v>155000000</v>
      </c>
      <c r="H33" s="52">
        <v>128542703</v>
      </c>
      <c r="I33" s="52">
        <v>13630305</v>
      </c>
      <c r="J33" s="52">
        <v>132279782</v>
      </c>
      <c r="K33" s="52">
        <v>145910087</v>
      </c>
      <c r="L33" s="52">
        <v>1.1399999999999999</v>
      </c>
      <c r="M33" s="52">
        <v>6.3E-2</v>
      </c>
      <c r="N33" s="52">
        <v>33346284</v>
      </c>
      <c r="O33" s="52" t="s">
        <v>324</v>
      </c>
      <c r="P33" s="52" t="s">
        <v>325</v>
      </c>
    </row>
    <row r="34" spans="1:16" ht="14" customHeight="1" x14ac:dyDescent="0.35">
      <c r="A34" s="27" t="str">
        <f t="shared" si="0"/>
        <v>StepStone B II - Generalist|Gloucestershire Pension Fund</v>
      </c>
      <c r="B34" s="52" t="s">
        <v>291</v>
      </c>
      <c r="C34" s="52" t="s">
        <v>54</v>
      </c>
      <c r="D34" s="52" t="s">
        <v>8</v>
      </c>
      <c r="E34" s="52" t="s">
        <v>323</v>
      </c>
      <c r="F34" s="52" t="s">
        <v>44</v>
      </c>
      <c r="G34" s="52">
        <v>65000000</v>
      </c>
      <c r="H34" s="52">
        <v>53905265</v>
      </c>
      <c r="I34" s="52">
        <v>5715933</v>
      </c>
      <c r="J34" s="52">
        <v>55472163</v>
      </c>
      <c r="K34" s="52">
        <v>61188096</v>
      </c>
      <c r="L34" s="52">
        <v>1.1399999999999999</v>
      </c>
      <c r="M34" s="52">
        <v>6.3E-2</v>
      </c>
      <c r="N34" s="52">
        <v>13983929</v>
      </c>
      <c r="O34" s="52" t="s">
        <v>324</v>
      </c>
      <c r="P34" s="52" t="s">
        <v>325</v>
      </c>
    </row>
    <row r="35" spans="1:16" ht="14" customHeight="1" x14ac:dyDescent="0.35">
      <c r="A35" s="27" t="str">
        <f t="shared" si="0"/>
        <v>StepStone B II - Generalist|Oxfordshire Pension Fund</v>
      </c>
      <c r="B35" s="52" t="s">
        <v>291</v>
      </c>
      <c r="C35" s="52" t="s">
        <v>54</v>
      </c>
      <c r="D35" s="52" t="s">
        <v>9</v>
      </c>
      <c r="E35" s="52" t="s">
        <v>323</v>
      </c>
      <c r="F35" s="52" t="s">
        <v>44</v>
      </c>
      <c r="G35" s="52">
        <v>20000000</v>
      </c>
      <c r="H35" s="52">
        <v>16586118</v>
      </c>
      <c r="I35" s="52">
        <v>1758803</v>
      </c>
      <c r="J35" s="52">
        <v>17068354</v>
      </c>
      <c r="K35" s="52">
        <v>18827157</v>
      </c>
      <c r="L35" s="52">
        <v>1.1399999999999999</v>
      </c>
      <c r="M35" s="52">
        <v>6.3E-2</v>
      </c>
      <c r="N35" s="52">
        <v>4302754</v>
      </c>
      <c r="O35" s="52" t="s">
        <v>324</v>
      </c>
      <c r="P35" s="52" t="s">
        <v>325</v>
      </c>
    </row>
    <row r="36" spans="1:16" ht="14" customHeight="1" x14ac:dyDescent="0.35">
      <c r="A36" s="27" t="str">
        <f t="shared" si="0"/>
        <v>StepStone B II - Generalist|Wiltshire Pension Fund</v>
      </c>
      <c r="B36" s="52" t="s">
        <v>291</v>
      </c>
      <c r="C36" s="52" t="s">
        <v>54</v>
      </c>
      <c r="D36" s="52" t="s">
        <v>11</v>
      </c>
      <c r="E36" s="52" t="s">
        <v>323</v>
      </c>
      <c r="F36" s="52" t="s">
        <v>44</v>
      </c>
      <c r="G36" s="52">
        <v>40000000</v>
      </c>
      <c r="H36" s="52">
        <v>33172247</v>
      </c>
      <c r="I36" s="52">
        <v>3517607</v>
      </c>
      <c r="J36" s="52">
        <v>34136713</v>
      </c>
      <c r="K36" s="52">
        <v>37654320</v>
      </c>
      <c r="L36" s="52">
        <v>1.1399999999999999</v>
      </c>
      <c r="M36" s="52">
        <v>6.3E-2</v>
      </c>
      <c r="N36" s="52">
        <v>8605499</v>
      </c>
      <c r="O36" s="52" t="s">
        <v>324</v>
      </c>
      <c r="P36" s="52" t="s">
        <v>325</v>
      </c>
    </row>
    <row r="37" spans="1:16" ht="14" customHeight="1" x14ac:dyDescent="0.35">
      <c r="A37" s="27" t="str">
        <f t="shared" si="0"/>
        <v>StepStone B II - Renewables|Avon Pension Fund</v>
      </c>
      <c r="B37" s="52" t="s">
        <v>291</v>
      </c>
      <c r="C37" s="52" t="s">
        <v>58</v>
      </c>
      <c r="D37" s="52" t="s">
        <v>2</v>
      </c>
      <c r="E37" s="52" t="s">
        <v>323</v>
      </c>
      <c r="F37" s="52" t="s">
        <v>44</v>
      </c>
      <c r="G37" s="52">
        <v>120000000</v>
      </c>
      <c r="H37" s="52">
        <v>83955282</v>
      </c>
      <c r="I37" s="52">
        <v>7478311</v>
      </c>
      <c r="J37" s="52">
        <v>87378390</v>
      </c>
      <c r="K37" s="52">
        <v>94856701</v>
      </c>
      <c r="L37" s="52">
        <v>1.1299999999999999</v>
      </c>
      <c r="M37" s="52">
        <v>6.9000000000000006E-2</v>
      </c>
      <c r="N37" s="52">
        <v>37652405</v>
      </c>
      <c r="O37" s="52" t="s">
        <v>324</v>
      </c>
      <c r="P37" s="52" t="s">
        <v>326</v>
      </c>
    </row>
    <row r="38" spans="1:16" ht="14" customHeight="1" x14ac:dyDescent="0.35">
      <c r="A38" s="27" t="str">
        <f t="shared" si="0"/>
        <v>StepStone B II - Renewables|Devon Pension Fund</v>
      </c>
      <c r="B38" s="52" t="s">
        <v>291</v>
      </c>
      <c r="C38" s="52" t="s">
        <v>58</v>
      </c>
      <c r="D38" s="52" t="s">
        <v>5</v>
      </c>
      <c r="E38" s="52" t="s">
        <v>323</v>
      </c>
      <c r="F38" s="52" t="s">
        <v>44</v>
      </c>
      <c r="G38" s="52">
        <v>155000000</v>
      </c>
      <c r="H38" s="52">
        <v>108333511</v>
      </c>
      <c r="I38" s="52">
        <v>9660560</v>
      </c>
      <c r="J38" s="52">
        <v>112863779</v>
      </c>
      <c r="K38" s="52">
        <v>122524339</v>
      </c>
      <c r="L38" s="52">
        <v>1.1299999999999999</v>
      </c>
      <c r="M38" s="52">
        <v>6.8000000000000005E-2</v>
      </c>
      <c r="N38" s="52">
        <v>48593576</v>
      </c>
      <c r="O38" s="52" t="s">
        <v>324</v>
      </c>
      <c r="P38" s="52" t="s">
        <v>326</v>
      </c>
    </row>
    <row r="39" spans="1:16" ht="14" customHeight="1" x14ac:dyDescent="0.35">
      <c r="A39" s="27" t="str">
        <f t="shared" si="0"/>
        <v>StepStone B II - Renewables|Gloucestershire Pension Fund</v>
      </c>
      <c r="B39" s="52" t="s">
        <v>291</v>
      </c>
      <c r="C39" s="52" t="s">
        <v>58</v>
      </c>
      <c r="D39" s="52" t="s">
        <v>8</v>
      </c>
      <c r="E39" s="52" t="s">
        <v>323</v>
      </c>
      <c r="F39" s="52" t="s">
        <v>44</v>
      </c>
      <c r="G39" s="52">
        <v>65000000</v>
      </c>
      <c r="H39" s="52">
        <v>45458438</v>
      </c>
      <c r="I39" s="52">
        <v>4050751</v>
      </c>
      <c r="J39" s="52">
        <v>47329963</v>
      </c>
      <c r="K39" s="52">
        <v>51380714</v>
      </c>
      <c r="L39" s="52">
        <v>1.1299999999999999</v>
      </c>
      <c r="M39" s="52">
        <v>6.8000000000000005E-2</v>
      </c>
      <c r="N39" s="52">
        <v>20388551</v>
      </c>
      <c r="O39" s="52" t="s">
        <v>324</v>
      </c>
      <c r="P39" s="52" t="s">
        <v>326</v>
      </c>
    </row>
    <row r="40" spans="1:16" ht="14" customHeight="1" x14ac:dyDescent="0.35">
      <c r="A40" s="27" t="str">
        <f t="shared" si="0"/>
        <v>StepStone B II - Renewables|Buckinghamshire Pension Fund</v>
      </c>
      <c r="B40" s="52" t="s">
        <v>291</v>
      </c>
      <c r="C40" s="52" t="s">
        <v>58</v>
      </c>
      <c r="D40" s="52" t="s">
        <v>3</v>
      </c>
      <c r="E40" s="52" t="s">
        <v>323</v>
      </c>
      <c r="F40" s="52" t="s">
        <v>44</v>
      </c>
      <c r="G40" s="52">
        <v>125000000</v>
      </c>
      <c r="H40" s="52">
        <v>87365728</v>
      </c>
      <c r="I40" s="52">
        <v>7846726</v>
      </c>
      <c r="J40" s="52">
        <v>91019154</v>
      </c>
      <c r="K40" s="52">
        <v>98865880</v>
      </c>
      <c r="L40" s="52">
        <v>1.1299999999999999</v>
      </c>
      <c r="M40" s="52">
        <v>6.8000000000000005E-2</v>
      </c>
      <c r="N40" s="52">
        <v>39188385</v>
      </c>
      <c r="O40" s="52" t="s">
        <v>324</v>
      </c>
      <c r="P40" s="52" t="s">
        <v>326</v>
      </c>
    </row>
    <row r="41" spans="1:16" ht="14" customHeight="1" x14ac:dyDescent="0.35">
      <c r="A41" s="27" t="str">
        <f t="shared" si="0"/>
        <v>StepStone B II - Renewables|Cornwall Pension Fund</v>
      </c>
      <c r="B41" s="52" t="s">
        <v>291</v>
      </c>
      <c r="C41" s="52" t="s">
        <v>58</v>
      </c>
      <c r="D41" s="52" t="s">
        <v>4</v>
      </c>
      <c r="E41" s="52" t="s">
        <v>323</v>
      </c>
      <c r="F41" s="52" t="s">
        <v>44</v>
      </c>
      <c r="G41" s="52">
        <v>60000000</v>
      </c>
      <c r="H41" s="52">
        <v>41935550</v>
      </c>
      <c r="I41" s="52">
        <v>3766433</v>
      </c>
      <c r="J41" s="52">
        <v>43689191</v>
      </c>
      <c r="K41" s="52">
        <v>47455624</v>
      </c>
      <c r="L41" s="52">
        <v>1.1299999999999999</v>
      </c>
      <c r="M41" s="52">
        <v>6.8000000000000005E-2</v>
      </c>
      <c r="N41" s="52">
        <v>18810424</v>
      </c>
      <c r="O41" s="52" t="s">
        <v>324</v>
      </c>
      <c r="P41" s="52" t="s">
        <v>326</v>
      </c>
    </row>
    <row r="42" spans="1:16" ht="14" customHeight="1" x14ac:dyDescent="0.35">
      <c r="A42" s="27" t="str">
        <f t="shared" si="0"/>
        <v>StepStone B II - Renewables|Oxfordshire Pension Fund</v>
      </c>
      <c r="B42" s="52" t="s">
        <v>291</v>
      </c>
      <c r="C42" s="52" t="s">
        <v>58</v>
      </c>
      <c r="D42" s="52" t="s">
        <v>9</v>
      </c>
      <c r="E42" s="52" t="s">
        <v>323</v>
      </c>
      <c r="F42" s="52" t="s">
        <v>44</v>
      </c>
      <c r="G42" s="52">
        <v>20000000</v>
      </c>
      <c r="H42" s="52">
        <v>13978514</v>
      </c>
      <c r="I42" s="52">
        <v>1255481</v>
      </c>
      <c r="J42" s="52">
        <v>14563057</v>
      </c>
      <c r="K42" s="52">
        <v>15818538</v>
      </c>
      <c r="L42" s="52">
        <v>1.1299999999999999</v>
      </c>
      <c r="M42" s="52">
        <v>6.8000000000000005E-2</v>
      </c>
      <c r="N42" s="52">
        <v>6270145</v>
      </c>
      <c r="O42" s="52" t="s">
        <v>324</v>
      </c>
      <c r="P42" s="52" t="s">
        <v>326</v>
      </c>
    </row>
    <row r="43" spans="1:16" ht="14" customHeight="1" x14ac:dyDescent="0.35">
      <c r="A43" s="27" t="str">
        <f t="shared" si="0"/>
        <v>StepStone B II - Renewables|Wiltshire Pension Fund</v>
      </c>
      <c r="B43" s="52" t="s">
        <v>291</v>
      </c>
      <c r="C43" s="52" t="s">
        <v>58</v>
      </c>
      <c r="D43" s="52" t="s">
        <v>11</v>
      </c>
      <c r="E43" s="52" t="s">
        <v>323</v>
      </c>
      <c r="F43" s="52" t="s">
        <v>44</v>
      </c>
      <c r="G43" s="52">
        <v>40000000</v>
      </c>
      <c r="H43" s="52">
        <v>27957029</v>
      </c>
      <c r="I43" s="52">
        <v>2510950</v>
      </c>
      <c r="J43" s="52">
        <v>29126125</v>
      </c>
      <c r="K43" s="52">
        <v>31637075</v>
      </c>
      <c r="L43" s="52">
        <v>1.1299999999999999</v>
      </c>
      <c r="M43" s="52">
        <v>6.8000000000000005E-2</v>
      </c>
      <c r="N43" s="52">
        <v>12540288</v>
      </c>
      <c r="O43" s="52" t="s">
        <v>324</v>
      </c>
      <c r="P43" s="52" t="s">
        <v>326</v>
      </c>
    </row>
    <row r="44" spans="1:16" ht="14" customHeight="1" x14ac:dyDescent="0.35">
      <c r="A44" s="27" t="str">
        <f t="shared" si="0"/>
        <v>StepStone B III|Dorset County Pension Fund</v>
      </c>
      <c r="B44" s="52" t="s">
        <v>291</v>
      </c>
      <c r="C44" s="52" t="s">
        <v>61</v>
      </c>
      <c r="D44" s="52" t="s">
        <v>6</v>
      </c>
      <c r="E44" s="52" t="s">
        <v>323</v>
      </c>
      <c r="F44" s="52" t="s">
        <v>44</v>
      </c>
      <c r="G44" s="52">
        <v>80000000</v>
      </c>
      <c r="H44" s="52">
        <v>28241859</v>
      </c>
      <c r="I44" s="52">
        <v>558817</v>
      </c>
      <c r="J44" s="52">
        <v>28538813</v>
      </c>
      <c r="K44" s="52">
        <v>29097630</v>
      </c>
      <c r="L44" s="52">
        <v>1.03</v>
      </c>
      <c r="M44" s="52">
        <v>2.8000000000000001E-2</v>
      </c>
      <c r="N44" s="52">
        <v>52319426</v>
      </c>
      <c r="O44" s="52" t="s">
        <v>324</v>
      </c>
      <c r="P44" s="52" t="s">
        <v>327</v>
      </c>
    </row>
    <row r="45" spans="1:16" ht="14" customHeight="1" x14ac:dyDescent="0.35">
      <c r="A45" s="27" t="str">
        <f t="shared" si="0"/>
        <v>StepStone B III|Buckinghamshire Pension Fund</v>
      </c>
      <c r="B45" s="52" t="s">
        <v>291</v>
      </c>
      <c r="C45" s="52" t="s">
        <v>61</v>
      </c>
      <c r="D45" s="52" t="s">
        <v>3</v>
      </c>
      <c r="E45" s="52" t="s">
        <v>323</v>
      </c>
      <c r="F45" s="52" t="s">
        <v>44</v>
      </c>
      <c r="G45" s="52">
        <v>250000000</v>
      </c>
      <c r="H45" s="52">
        <v>88137624</v>
      </c>
      <c r="I45" s="52">
        <v>1748170</v>
      </c>
      <c r="J45" s="52">
        <v>89183767</v>
      </c>
      <c r="K45" s="52">
        <v>90931937</v>
      </c>
      <c r="L45" s="52">
        <v>1.03</v>
      </c>
      <c r="M45" s="52">
        <v>2.9000000000000001E-2</v>
      </c>
      <c r="N45" s="52">
        <v>163498231</v>
      </c>
      <c r="O45" s="52" t="s">
        <v>324</v>
      </c>
      <c r="P45" s="52" t="s">
        <v>327</v>
      </c>
    </row>
    <row r="46" spans="1:16" ht="14" customHeight="1" x14ac:dyDescent="0.35">
      <c r="A46" s="27" t="str">
        <f t="shared" si="0"/>
        <v>StepStone B III|Devon Pension Fund</v>
      </c>
      <c r="B46" s="52" t="s">
        <v>291</v>
      </c>
      <c r="C46" s="52" t="s">
        <v>61</v>
      </c>
      <c r="D46" s="52" t="s">
        <v>5</v>
      </c>
      <c r="E46" s="52" t="s">
        <v>323</v>
      </c>
      <c r="F46" s="52" t="s">
        <v>44</v>
      </c>
      <c r="G46" s="52">
        <v>100000000</v>
      </c>
      <c r="H46" s="52">
        <v>35251274</v>
      </c>
      <c r="I46" s="52">
        <v>699270</v>
      </c>
      <c r="J46" s="52">
        <v>35673506</v>
      </c>
      <c r="K46" s="52">
        <v>36372776</v>
      </c>
      <c r="L46" s="52">
        <v>1.03</v>
      </c>
      <c r="M46" s="52">
        <v>2.9000000000000001E-2</v>
      </c>
      <c r="N46" s="52">
        <v>65399292</v>
      </c>
      <c r="O46" s="52" t="s">
        <v>324</v>
      </c>
      <c r="P46" s="52" t="s">
        <v>327</v>
      </c>
    </row>
    <row r="47" spans="1:16" ht="14" customHeight="1" x14ac:dyDescent="0.35">
      <c r="A47" s="27" t="str">
        <f t="shared" si="0"/>
        <v>StepStone B III|Environment Agency Pension Fund</v>
      </c>
      <c r="B47" s="52" t="s">
        <v>291</v>
      </c>
      <c r="C47" s="52" t="s">
        <v>61</v>
      </c>
      <c r="D47" s="52" t="s">
        <v>7</v>
      </c>
      <c r="E47" s="52" t="s">
        <v>323</v>
      </c>
      <c r="F47" s="52" t="s">
        <v>44</v>
      </c>
      <c r="G47" s="52">
        <v>80000000</v>
      </c>
      <c r="H47" s="52">
        <v>28201055</v>
      </c>
      <c r="I47" s="52">
        <v>559416</v>
      </c>
      <c r="J47" s="52">
        <v>28538813</v>
      </c>
      <c r="K47" s="52">
        <v>29098229</v>
      </c>
      <c r="L47" s="52">
        <v>1.03</v>
      </c>
      <c r="M47" s="52">
        <v>2.9000000000000001E-2</v>
      </c>
      <c r="N47" s="52">
        <v>52319426</v>
      </c>
      <c r="O47" s="52" t="s">
        <v>324</v>
      </c>
      <c r="P47" s="52" t="s">
        <v>327</v>
      </c>
    </row>
    <row r="48" spans="1:16" ht="14" customHeight="1" x14ac:dyDescent="0.35">
      <c r="A48" s="27" t="str">
        <f t="shared" si="0"/>
        <v>StepStone B III|Oxfordshire Pension Fund</v>
      </c>
      <c r="B48" s="52" t="s">
        <v>291</v>
      </c>
      <c r="C48" s="52" t="s">
        <v>61</v>
      </c>
      <c r="D48" s="52" t="s">
        <v>9</v>
      </c>
      <c r="E48" s="52" t="s">
        <v>323</v>
      </c>
      <c r="F48" s="52" t="s">
        <v>44</v>
      </c>
      <c r="G48" s="52">
        <v>60000000</v>
      </c>
      <c r="H48" s="52">
        <v>21151664</v>
      </c>
      <c r="I48" s="52">
        <v>419563</v>
      </c>
      <c r="J48" s="52">
        <v>21404099</v>
      </c>
      <c r="K48" s="52">
        <v>21823662</v>
      </c>
      <c r="L48" s="52">
        <v>1.03</v>
      </c>
      <c r="M48" s="52">
        <v>2.9000000000000001E-2</v>
      </c>
      <c r="N48" s="52">
        <v>39239580</v>
      </c>
      <c r="O48" s="52" t="s">
        <v>324</v>
      </c>
      <c r="P48" s="52" t="s">
        <v>327</v>
      </c>
    </row>
    <row r="49" spans="1:16" ht="14" customHeight="1" x14ac:dyDescent="0.35">
      <c r="A49" s="27" t="str">
        <f t="shared" si="0"/>
        <v>StepStone B III|Avon Pension Fund</v>
      </c>
      <c r="B49" s="52" t="s">
        <v>291</v>
      </c>
      <c r="C49" s="52" t="s">
        <v>61</v>
      </c>
      <c r="D49" s="52" t="s">
        <v>2</v>
      </c>
      <c r="E49" s="52" t="s">
        <v>323</v>
      </c>
      <c r="F49" s="52" t="s">
        <v>44</v>
      </c>
      <c r="G49" s="52">
        <v>55000000</v>
      </c>
      <c r="H49" s="52">
        <v>19387811</v>
      </c>
      <c r="I49" s="52">
        <v>384598</v>
      </c>
      <c r="J49" s="52">
        <v>19620426</v>
      </c>
      <c r="K49" s="52">
        <v>20005024</v>
      </c>
      <c r="L49" s="52">
        <v>1.03</v>
      </c>
      <c r="M49" s="52">
        <v>2.9000000000000001E-2</v>
      </c>
      <c r="N49" s="52">
        <v>35969612</v>
      </c>
      <c r="O49" s="52" t="s">
        <v>324</v>
      </c>
      <c r="P49" s="52" t="s">
        <v>327</v>
      </c>
    </row>
    <row r="50" spans="1:16" ht="14" customHeight="1" x14ac:dyDescent="0.35">
      <c r="A50" s="27" t="str">
        <f t="shared" si="0"/>
        <v>StepStone B III|Cornwall Pension Fund</v>
      </c>
      <c r="B50" s="52" t="s">
        <v>291</v>
      </c>
      <c r="C50" s="52" t="s">
        <v>61</v>
      </c>
      <c r="D50" s="52" t="s">
        <v>4</v>
      </c>
      <c r="E50" s="52" t="s">
        <v>323</v>
      </c>
      <c r="F50" s="52" t="s">
        <v>44</v>
      </c>
      <c r="G50" s="52">
        <v>50000000</v>
      </c>
      <c r="H50" s="52">
        <v>17625293</v>
      </c>
      <c r="I50" s="52">
        <v>349635</v>
      </c>
      <c r="J50" s="52">
        <v>17836762</v>
      </c>
      <c r="K50" s="52">
        <v>18186397</v>
      </c>
      <c r="L50" s="52">
        <v>1.03</v>
      </c>
      <c r="M50" s="52">
        <v>2.9000000000000001E-2</v>
      </c>
      <c r="N50" s="52">
        <v>32699637</v>
      </c>
      <c r="O50" s="52" t="s">
        <v>324</v>
      </c>
      <c r="P50" s="52" t="s">
        <v>327</v>
      </c>
    </row>
    <row r="51" spans="1:16" ht="14" customHeight="1" x14ac:dyDescent="0.35">
      <c r="A51" s="27" t="str">
        <f t="shared" si="0"/>
        <v>StepStone B III|Gloucestershire Pension Fund</v>
      </c>
      <c r="B51" s="52" t="s">
        <v>291</v>
      </c>
      <c r="C51" s="52" t="s">
        <v>61</v>
      </c>
      <c r="D51" s="52" t="s">
        <v>8</v>
      </c>
      <c r="E51" s="52" t="s">
        <v>323</v>
      </c>
      <c r="F51" s="52" t="s">
        <v>44</v>
      </c>
      <c r="G51" s="52">
        <v>20000000</v>
      </c>
      <c r="H51" s="52">
        <v>7050107</v>
      </c>
      <c r="I51" s="52">
        <v>139855</v>
      </c>
      <c r="J51" s="52">
        <v>7134693</v>
      </c>
      <c r="K51" s="52">
        <v>7274548</v>
      </c>
      <c r="L51" s="52">
        <v>1.03</v>
      </c>
      <c r="M51" s="52">
        <v>2.9000000000000001E-2</v>
      </c>
      <c r="N51" s="52">
        <v>13079866</v>
      </c>
      <c r="O51" s="52" t="s">
        <v>324</v>
      </c>
      <c r="P51" s="52" t="s">
        <v>327</v>
      </c>
    </row>
    <row r="52" spans="1:16" ht="14" customHeight="1" x14ac:dyDescent="0.35">
      <c r="A52" s="27" t="str">
        <f t="shared" si="0"/>
        <v>StepStone B Infrastructure Fund|Avon Pension Fund</v>
      </c>
      <c r="B52" s="52" t="s">
        <v>291</v>
      </c>
      <c r="C52" s="52" t="s">
        <v>50</v>
      </c>
      <c r="D52" s="52" t="s">
        <v>2</v>
      </c>
      <c r="E52" s="52" t="s">
        <v>323</v>
      </c>
      <c r="F52" s="52" t="s">
        <v>44</v>
      </c>
      <c r="G52" s="52">
        <v>35268000</v>
      </c>
      <c r="H52" s="52">
        <v>31662196</v>
      </c>
      <c r="I52" s="52">
        <v>4333843</v>
      </c>
      <c r="J52" s="52">
        <v>35564809</v>
      </c>
      <c r="K52" s="52">
        <v>39898652</v>
      </c>
      <c r="L52" s="52">
        <v>1.26</v>
      </c>
      <c r="M52" s="52">
        <v>0.10199999999999999</v>
      </c>
      <c r="N52" s="52">
        <v>5044399</v>
      </c>
      <c r="O52" s="52" t="s">
        <v>324</v>
      </c>
      <c r="P52" s="52" t="s">
        <v>317</v>
      </c>
    </row>
    <row r="53" spans="1:16" ht="14" customHeight="1" x14ac:dyDescent="0.35">
      <c r="A53" s="27" t="str">
        <f t="shared" si="0"/>
        <v>StepStone B Infrastructure Fund|Buckinghamshire Pension Fund</v>
      </c>
      <c r="B53" s="52" t="s">
        <v>291</v>
      </c>
      <c r="C53" s="52" t="s">
        <v>50</v>
      </c>
      <c r="D53" s="52" t="s">
        <v>3</v>
      </c>
      <c r="E53" s="52" t="s">
        <v>323</v>
      </c>
      <c r="F53" s="52" t="s">
        <v>44</v>
      </c>
      <c r="G53" s="52">
        <v>46750000</v>
      </c>
      <c r="H53" s="52">
        <v>41970273</v>
      </c>
      <c r="I53" s="52">
        <v>5744788</v>
      </c>
      <c r="J53" s="52">
        <v>47143433</v>
      </c>
      <c r="K53" s="52">
        <v>52888221</v>
      </c>
      <c r="L53" s="52">
        <v>1.26</v>
      </c>
      <c r="M53" s="52">
        <v>0.10199999999999999</v>
      </c>
      <c r="N53" s="52">
        <v>6686677</v>
      </c>
      <c r="O53" s="52" t="s">
        <v>324</v>
      </c>
      <c r="P53" s="52" t="s">
        <v>317</v>
      </c>
    </row>
    <row r="54" spans="1:16" ht="14" customHeight="1" x14ac:dyDescent="0.35">
      <c r="A54" s="27" t="str">
        <f t="shared" si="0"/>
        <v>StepStone B Infrastructure Fund|Cornwall Pension Fund</v>
      </c>
      <c r="B54" s="52" t="s">
        <v>291</v>
      </c>
      <c r="C54" s="52" t="s">
        <v>50</v>
      </c>
      <c r="D54" s="52" t="s">
        <v>4</v>
      </c>
      <c r="E54" s="52" t="s">
        <v>323</v>
      </c>
      <c r="F54" s="52" t="s">
        <v>44</v>
      </c>
      <c r="G54" s="52">
        <v>37515000</v>
      </c>
      <c r="H54" s="52">
        <v>33679458</v>
      </c>
      <c r="I54" s="52">
        <v>4609959</v>
      </c>
      <c r="J54" s="52">
        <v>37830716</v>
      </c>
      <c r="K54" s="52">
        <v>42440675</v>
      </c>
      <c r="L54" s="52">
        <v>1.26</v>
      </c>
      <c r="M54" s="52">
        <v>0.10199999999999999</v>
      </c>
      <c r="N54" s="52">
        <v>5365793</v>
      </c>
      <c r="O54" s="52" t="s">
        <v>324</v>
      </c>
      <c r="P54" s="52" t="s">
        <v>317</v>
      </c>
    </row>
    <row r="55" spans="1:16" ht="14" customHeight="1" x14ac:dyDescent="0.35">
      <c r="A55" s="27" t="str">
        <f t="shared" si="0"/>
        <v>StepStone B Infrastructure Fund|Devon Pension Fund</v>
      </c>
      <c r="B55" s="52" t="s">
        <v>291</v>
      </c>
      <c r="C55" s="52" t="s">
        <v>50</v>
      </c>
      <c r="D55" s="52" t="s">
        <v>5</v>
      </c>
      <c r="E55" s="52" t="s">
        <v>323</v>
      </c>
      <c r="F55" s="52" t="s">
        <v>44</v>
      </c>
      <c r="G55" s="52">
        <v>122942000</v>
      </c>
      <c r="H55" s="52">
        <v>110372412</v>
      </c>
      <c r="I55" s="52">
        <v>15107510</v>
      </c>
      <c r="J55" s="52">
        <v>123976652</v>
      </c>
      <c r="K55" s="52">
        <v>139084162</v>
      </c>
      <c r="L55" s="52">
        <v>1.26</v>
      </c>
      <c r="M55" s="52">
        <v>0.10199999999999999</v>
      </c>
      <c r="N55" s="52">
        <v>17584439</v>
      </c>
      <c r="O55" s="52" t="s">
        <v>324</v>
      </c>
      <c r="P55" s="52" t="s">
        <v>317</v>
      </c>
    </row>
    <row r="56" spans="1:16" ht="14" customHeight="1" x14ac:dyDescent="0.35">
      <c r="A56" s="27" t="str">
        <f t="shared" si="0"/>
        <v>StepStone B Infrastructure Fund|Gloucestershire Pension Fund</v>
      </c>
      <c r="B56" s="52" t="s">
        <v>291</v>
      </c>
      <c r="C56" s="52" t="s">
        <v>50</v>
      </c>
      <c r="D56" s="52" t="s">
        <v>8</v>
      </c>
      <c r="E56" s="52" t="s">
        <v>323</v>
      </c>
      <c r="F56" s="52" t="s">
        <v>44</v>
      </c>
      <c r="G56" s="52">
        <v>29530000</v>
      </c>
      <c r="H56" s="52">
        <v>26510845</v>
      </c>
      <c r="I56" s="52">
        <v>3628743</v>
      </c>
      <c r="J56" s="52">
        <v>29778510</v>
      </c>
      <c r="K56" s="52">
        <v>33407253</v>
      </c>
      <c r="L56" s="52">
        <v>1.26</v>
      </c>
      <c r="M56" s="52">
        <v>0.10199999999999999</v>
      </c>
      <c r="N56" s="52">
        <v>4223695</v>
      </c>
      <c r="O56" s="52" t="s">
        <v>324</v>
      </c>
      <c r="P56" s="52" t="s">
        <v>317</v>
      </c>
    </row>
    <row r="57" spans="1:16" ht="14" customHeight="1" x14ac:dyDescent="0.35">
      <c r="A57" s="27" t="str">
        <f t="shared" si="0"/>
        <v>StepStone B Infrastructure Fund|Oxfordshire Pension Fund</v>
      </c>
      <c r="B57" s="52" t="s">
        <v>291</v>
      </c>
      <c r="C57" s="52" t="s">
        <v>50</v>
      </c>
      <c r="D57" s="52" t="s">
        <v>9</v>
      </c>
      <c r="E57" s="52" t="s">
        <v>323</v>
      </c>
      <c r="F57" s="52" t="s">
        <v>44</v>
      </c>
      <c r="G57" s="52">
        <v>31385000</v>
      </c>
      <c r="H57" s="52">
        <v>28176192</v>
      </c>
      <c r="I57" s="52">
        <v>3856690</v>
      </c>
      <c r="J57" s="52">
        <v>31649120</v>
      </c>
      <c r="K57" s="52">
        <v>35505810</v>
      </c>
      <c r="L57" s="52">
        <v>1.26</v>
      </c>
      <c r="M57" s="52">
        <v>0.10199999999999999</v>
      </c>
      <c r="N57" s="52">
        <v>4489016</v>
      </c>
      <c r="O57" s="52" t="s">
        <v>324</v>
      </c>
      <c r="P57" s="52" t="s">
        <v>317</v>
      </c>
    </row>
    <row r="58" spans="1:16" ht="14" customHeight="1" x14ac:dyDescent="0.35">
      <c r="A58" s="27" t="str">
        <f t="shared" si="0"/>
        <v>Ardstone Residential Partners Fund|Devon Pension Fund</v>
      </c>
      <c r="B58" s="52" t="s">
        <v>292</v>
      </c>
      <c r="C58" s="52" t="s">
        <v>241</v>
      </c>
      <c r="D58" s="52" t="s">
        <v>5</v>
      </c>
      <c r="E58" s="52" t="s">
        <v>328</v>
      </c>
      <c r="F58" s="52" t="s">
        <v>93</v>
      </c>
      <c r="G58" s="52">
        <v>9601728</v>
      </c>
      <c r="H58" s="52">
        <v>9601728</v>
      </c>
      <c r="I58" s="52">
        <v>14318491</v>
      </c>
      <c r="J58" s="52">
        <v>541694</v>
      </c>
      <c r="K58" s="52">
        <v>14860185</v>
      </c>
      <c r="L58" s="52">
        <v>1.55</v>
      </c>
      <c r="M58" s="52">
        <v>9.7000000000000003E-2</v>
      </c>
      <c r="N58" s="52">
        <v>0</v>
      </c>
      <c r="O58" s="52" t="s">
        <v>316</v>
      </c>
      <c r="P58" s="52" t="s">
        <v>317</v>
      </c>
    </row>
    <row r="59" spans="1:16" ht="14" customHeight="1" x14ac:dyDescent="0.35">
      <c r="A59" s="27" t="str">
        <f t="shared" si="0"/>
        <v>AXA Residential Europe Fund|Devon Pension Fund</v>
      </c>
      <c r="B59" s="52" t="s">
        <v>292</v>
      </c>
      <c r="C59" s="52" t="s">
        <v>268</v>
      </c>
      <c r="D59" s="52" t="s">
        <v>5</v>
      </c>
      <c r="E59" s="52" t="s">
        <v>329</v>
      </c>
      <c r="F59" s="52" t="s">
        <v>93</v>
      </c>
      <c r="G59" s="52">
        <v>4292582</v>
      </c>
      <c r="H59" s="52">
        <v>4292582</v>
      </c>
      <c r="I59" s="52">
        <v>69251</v>
      </c>
      <c r="J59" s="52">
        <v>3936243</v>
      </c>
      <c r="K59" s="52">
        <v>4005494</v>
      </c>
      <c r="L59" s="52">
        <v>0.93</v>
      </c>
      <c r="M59" s="52">
        <v>-5.3999999999999999E-2</v>
      </c>
      <c r="N59" s="52">
        <v>0</v>
      </c>
      <c r="O59" s="52" t="s">
        <v>316</v>
      </c>
      <c r="P59" s="52" t="s">
        <v>317</v>
      </c>
    </row>
    <row r="60" spans="1:16" ht="14" customHeight="1" x14ac:dyDescent="0.35">
      <c r="A60" s="27" t="str">
        <f t="shared" si="0"/>
        <v>AXA Residential Europe Fund|Gloucestershire Pension Fund</v>
      </c>
      <c r="B60" s="52" t="s">
        <v>292</v>
      </c>
      <c r="C60" s="52" t="s">
        <v>268</v>
      </c>
      <c r="D60" s="52" t="s">
        <v>8</v>
      </c>
      <c r="E60" s="52" t="s">
        <v>329</v>
      </c>
      <c r="F60" s="52" t="s">
        <v>93</v>
      </c>
      <c r="G60" s="52">
        <v>2575549</v>
      </c>
      <c r="H60" s="52">
        <v>2575549</v>
      </c>
      <c r="I60" s="52">
        <v>0</v>
      </c>
      <c r="J60" s="52">
        <v>2402596</v>
      </c>
      <c r="K60" s="52">
        <v>2402596</v>
      </c>
      <c r="L60" s="52">
        <v>0.93</v>
      </c>
      <c r="M60" s="52">
        <v>-5.2999999999999999E-2</v>
      </c>
      <c r="N60" s="52">
        <v>0</v>
      </c>
      <c r="O60" s="52" t="s">
        <v>316</v>
      </c>
      <c r="P60" s="52" t="s">
        <v>317</v>
      </c>
    </row>
    <row r="61" spans="1:16" ht="14" customHeight="1" x14ac:dyDescent="0.35">
      <c r="A61" s="27" t="str">
        <f t="shared" si="0"/>
        <v>AXA Residential Europe Fund|Oxfordshire Pension Fund</v>
      </c>
      <c r="B61" s="52" t="s">
        <v>292</v>
      </c>
      <c r="C61" s="52" t="s">
        <v>268</v>
      </c>
      <c r="D61" s="52" t="s">
        <v>9</v>
      </c>
      <c r="E61" s="52" t="s">
        <v>329</v>
      </c>
      <c r="F61" s="52" t="s">
        <v>93</v>
      </c>
      <c r="G61" s="52">
        <v>2575549</v>
      </c>
      <c r="H61" s="52">
        <v>2575549</v>
      </c>
      <c r="I61" s="52">
        <v>0</v>
      </c>
      <c r="J61" s="52">
        <v>2402596</v>
      </c>
      <c r="K61" s="52">
        <v>2402596</v>
      </c>
      <c r="L61" s="52">
        <v>0.93</v>
      </c>
      <c r="M61" s="52">
        <v>-5.2999999999999999E-2</v>
      </c>
      <c r="N61" s="52">
        <v>0</v>
      </c>
      <c r="O61" s="52" t="s">
        <v>316</v>
      </c>
      <c r="P61" s="52" t="s">
        <v>317</v>
      </c>
    </row>
    <row r="62" spans="1:16" ht="14" customHeight="1" x14ac:dyDescent="0.35">
      <c r="A62" s="27" t="str">
        <f t="shared" si="0"/>
        <v>Barings European Core Property Fund|Devon Pension Fund</v>
      </c>
      <c r="B62" s="52" t="s">
        <v>292</v>
      </c>
      <c r="C62" s="52" t="s">
        <v>269</v>
      </c>
      <c r="D62" s="52" t="s">
        <v>5</v>
      </c>
      <c r="E62" s="52" t="s">
        <v>330</v>
      </c>
      <c r="F62" s="52" t="s">
        <v>93</v>
      </c>
      <c r="G62" s="52">
        <v>6861049</v>
      </c>
      <c r="H62" s="52">
        <v>6860455</v>
      </c>
      <c r="I62" s="52">
        <v>97396</v>
      </c>
      <c r="J62" s="52">
        <v>6663367</v>
      </c>
      <c r="K62" s="52">
        <v>6760763</v>
      </c>
      <c r="L62" s="52">
        <v>0.99</v>
      </c>
      <c r="M62" s="52">
        <v>-2.9000000000000001E-2</v>
      </c>
      <c r="N62" s="52">
        <v>593</v>
      </c>
      <c r="O62" s="52" t="s">
        <v>316</v>
      </c>
      <c r="P62" s="52" t="s">
        <v>317</v>
      </c>
    </row>
    <row r="63" spans="1:16" ht="14" customHeight="1" x14ac:dyDescent="0.35">
      <c r="A63" s="27" t="str">
        <f t="shared" si="0"/>
        <v>Barings European Core Property Fund|Gloucestershire Pension Fund</v>
      </c>
      <c r="B63" s="52" t="s">
        <v>292</v>
      </c>
      <c r="C63" s="52" t="s">
        <v>269</v>
      </c>
      <c r="D63" s="52" t="s">
        <v>8</v>
      </c>
      <c r="E63" s="52" t="s">
        <v>330</v>
      </c>
      <c r="F63" s="52" t="s">
        <v>93</v>
      </c>
      <c r="G63" s="52">
        <v>6003418</v>
      </c>
      <c r="H63" s="52">
        <v>6002899</v>
      </c>
      <c r="I63" s="52">
        <v>85222</v>
      </c>
      <c r="J63" s="52">
        <v>5830445</v>
      </c>
      <c r="K63" s="52">
        <v>5915667</v>
      </c>
      <c r="L63" s="52">
        <v>0.99</v>
      </c>
      <c r="M63" s="52">
        <v>-2.9000000000000001E-2</v>
      </c>
      <c r="N63" s="52">
        <v>519</v>
      </c>
      <c r="O63" s="52" t="s">
        <v>316</v>
      </c>
      <c r="P63" s="52" t="s">
        <v>317</v>
      </c>
    </row>
    <row r="64" spans="1:16" ht="14" customHeight="1" x14ac:dyDescent="0.35">
      <c r="A64" s="27" t="str">
        <f t="shared" si="0"/>
        <v>Blackstone Property Partners Europe|Devon Pension Fund</v>
      </c>
      <c r="B64" s="52" t="s">
        <v>292</v>
      </c>
      <c r="C64" s="52" t="s">
        <v>262</v>
      </c>
      <c r="D64" s="52" t="s">
        <v>5</v>
      </c>
      <c r="E64" s="52" t="s">
        <v>331</v>
      </c>
      <c r="F64" s="52" t="s">
        <v>93</v>
      </c>
      <c r="G64" s="52">
        <v>11813465</v>
      </c>
      <c r="H64" s="52">
        <v>11813465</v>
      </c>
      <c r="I64" s="52">
        <v>245725</v>
      </c>
      <c r="J64" s="52">
        <v>11143989</v>
      </c>
      <c r="K64" s="52">
        <v>11389715</v>
      </c>
      <c r="L64" s="52">
        <v>0.96</v>
      </c>
      <c r="M64" s="52">
        <v>-2.3E-2</v>
      </c>
      <c r="N64" s="52">
        <v>0</v>
      </c>
      <c r="O64" s="52" t="s">
        <v>316</v>
      </c>
      <c r="P64" s="52" t="s">
        <v>317</v>
      </c>
    </row>
    <row r="65" spans="1:16" ht="14" customHeight="1" x14ac:dyDescent="0.35">
      <c r="A65" s="27" t="str">
        <f t="shared" si="0"/>
        <v>Blackstone Property Partners Europe|Gloucestershire Pension Fund</v>
      </c>
      <c r="B65" s="52" t="s">
        <v>292</v>
      </c>
      <c r="C65" s="52" t="s">
        <v>262</v>
      </c>
      <c r="D65" s="52" t="s">
        <v>8</v>
      </c>
      <c r="E65" s="52" t="s">
        <v>331</v>
      </c>
      <c r="F65" s="52" t="s">
        <v>93</v>
      </c>
      <c r="G65" s="52">
        <v>4982561</v>
      </c>
      <c r="H65" s="52">
        <v>5002105</v>
      </c>
      <c r="I65" s="52">
        <v>19707</v>
      </c>
      <c r="J65" s="52">
        <v>4726744</v>
      </c>
      <c r="K65" s="52">
        <v>4746451</v>
      </c>
      <c r="L65" s="52">
        <v>0.95</v>
      </c>
      <c r="M65" s="52">
        <v>-2.1000000000000001E-2</v>
      </c>
      <c r="N65" s="52">
        <v>0</v>
      </c>
      <c r="O65" s="52" t="s">
        <v>316</v>
      </c>
      <c r="P65" s="52" t="s">
        <v>317</v>
      </c>
    </row>
    <row r="66" spans="1:16" ht="14" customHeight="1" x14ac:dyDescent="0.35">
      <c r="A66" s="27" t="str">
        <f t="shared" ref="A66:A129" si="1">C66&amp;"|"&amp;D66</f>
        <v>CBRE GIP Global Alpha Fund - Class IV|Gloucestershire Pension Fund</v>
      </c>
      <c r="B66" s="52" t="s">
        <v>292</v>
      </c>
      <c r="C66" s="52" t="s">
        <v>245</v>
      </c>
      <c r="D66" s="52" t="s">
        <v>8</v>
      </c>
      <c r="E66" s="52" t="s">
        <v>332</v>
      </c>
      <c r="F66" s="52" t="s">
        <v>49</v>
      </c>
      <c r="G66" s="52">
        <v>9845217</v>
      </c>
      <c r="H66" s="52">
        <v>9825987</v>
      </c>
      <c r="I66" s="52">
        <v>5329190</v>
      </c>
      <c r="J66" s="52">
        <v>13151902</v>
      </c>
      <c r="K66" s="52">
        <v>18481092</v>
      </c>
      <c r="L66" s="52">
        <v>1.88</v>
      </c>
      <c r="M66" s="52">
        <v>7.4999999999999997E-2</v>
      </c>
      <c r="N66" s="52">
        <v>0</v>
      </c>
      <c r="O66" s="52" t="s">
        <v>316</v>
      </c>
      <c r="P66" s="52" t="s">
        <v>317</v>
      </c>
    </row>
    <row r="67" spans="1:16" ht="14" customHeight="1" x14ac:dyDescent="0.35">
      <c r="A67" s="27" t="str">
        <f t="shared" si="1"/>
        <v>CBRE GIP Global Alpha Fund - Class IV|Wiltshire Pension Fund</v>
      </c>
      <c r="B67" s="52" t="s">
        <v>292</v>
      </c>
      <c r="C67" s="52" t="s">
        <v>245</v>
      </c>
      <c r="D67" s="52" t="s">
        <v>11</v>
      </c>
      <c r="E67" s="52" t="s">
        <v>332</v>
      </c>
      <c r="F67" s="52" t="s">
        <v>49</v>
      </c>
      <c r="G67" s="52">
        <v>102604157</v>
      </c>
      <c r="H67" s="52">
        <v>102427069</v>
      </c>
      <c r="I67" s="52">
        <v>63844660</v>
      </c>
      <c r="J67" s="52">
        <v>68841968</v>
      </c>
      <c r="K67" s="52">
        <v>132686627</v>
      </c>
      <c r="L67" s="52">
        <v>1.3</v>
      </c>
      <c r="M67" s="52">
        <v>4.7E-2</v>
      </c>
      <c r="N67" s="52">
        <v>0</v>
      </c>
      <c r="O67" s="52" t="s">
        <v>316</v>
      </c>
      <c r="P67" s="52" t="s">
        <v>317</v>
      </c>
    </row>
    <row r="68" spans="1:16" ht="14" customHeight="1" x14ac:dyDescent="0.35">
      <c r="A68" s="27" t="str">
        <f t="shared" si="1"/>
        <v>CBRE Global Invest Pan European|Oxfordshire Pension Fund</v>
      </c>
      <c r="B68" s="52" t="s">
        <v>292</v>
      </c>
      <c r="C68" s="52" t="s">
        <v>247</v>
      </c>
      <c r="D68" s="52" t="s">
        <v>9</v>
      </c>
      <c r="E68" s="52" t="s">
        <v>332</v>
      </c>
      <c r="F68" s="52" t="s">
        <v>93</v>
      </c>
      <c r="G68" s="52">
        <v>4823414</v>
      </c>
      <c r="H68" s="52">
        <v>4823414</v>
      </c>
      <c r="I68" s="52">
        <v>1561450</v>
      </c>
      <c r="J68" s="52">
        <v>5267647</v>
      </c>
      <c r="K68" s="52">
        <v>6829097</v>
      </c>
      <c r="L68" s="52">
        <v>1.42</v>
      </c>
      <c r="M68" s="52">
        <v>3.7999999999999999E-2</v>
      </c>
      <c r="N68" s="52">
        <v>0</v>
      </c>
      <c r="O68" s="52" t="s">
        <v>316</v>
      </c>
      <c r="P68" s="52" t="s">
        <v>317</v>
      </c>
    </row>
    <row r="69" spans="1:16" ht="14" customHeight="1" x14ac:dyDescent="0.35">
      <c r="A69" s="27" t="str">
        <f t="shared" si="1"/>
        <v>Charter Hall Prime Industrial|Devon Pension Fund</v>
      </c>
      <c r="B69" s="52" t="s">
        <v>292</v>
      </c>
      <c r="C69" s="52" t="s">
        <v>249</v>
      </c>
      <c r="D69" s="52" t="s">
        <v>5</v>
      </c>
      <c r="E69" s="52" t="s">
        <v>333</v>
      </c>
      <c r="F69" s="52" t="s">
        <v>251</v>
      </c>
      <c r="G69" s="52">
        <v>9558035</v>
      </c>
      <c r="H69" s="52">
        <v>9558035</v>
      </c>
      <c r="I69" s="52">
        <v>10161331</v>
      </c>
      <c r="J69" s="52">
        <v>4996877</v>
      </c>
      <c r="K69" s="52">
        <v>15158207</v>
      </c>
      <c r="L69" s="52">
        <v>1.59</v>
      </c>
      <c r="M69" s="52">
        <v>0.10100000000000001</v>
      </c>
      <c r="N69" s="52">
        <v>0</v>
      </c>
      <c r="O69" s="52" t="s">
        <v>334</v>
      </c>
      <c r="P69" s="52" t="s">
        <v>317</v>
      </c>
    </row>
    <row r="70" spans="1:16" ht="14" customHeight="1" x14ac:dyDescent="0.35">
      <c r="A70" s="27" t="str">
        <f t="shared" si="1"/>
        <v>Charter Hall Prime Industrial|Oxfordshire Pension Fund</v>
      </c>
      <c r="B70" s="52" t="s">
        <v>292</v>
      </c>
      <c r="C70" s="52" t="s">
        <v>249</v>
      </c>
      <c r="D70" s="52" t="s">
        <v>9</v>
      </c>
      <c r="E70" s="52" t="s">
        <v>333</v>
      </c>
      <c r="F70" s="52" t="s">
        <v>251</v>
      </c>
      <c r="G70" s="52">
        <v>3669340</v>
      </c>
      <c r="H70" s="52">
        <v>3669340</v>
      </c>
      <c r="I70" s="52">
        <v>68574</v>
      </c>
      <c r="J70" s="52">
        <v>3525576</v>
      </c>
      <c r="K70" s="52">
        <v>3594151</v>
      </c>
      <c r="L70" s="52">
        <v>0.98</v>
      </c>
      <c r="M70" s="52">
        <v>-2.7E-2</v>
      </c>
      <c r="N70" s="52">
        <v>0</v>
      </c>
      <c r="O70" s="52" t="s">
        <v>334</v>
      </c>
      <c r="P70" s="52" t="s">
        <v>317</v>
      </c>
    </row>
    <row r="71" spans="1:16" ht="14" customHeight="1" x14ac:dyDescent="0.35">
      <c r="A71" s="27" t="str">
        <f t="shared" si="1"/>
        <v>Charter Hall Prime Industrial|Gloucestershire Pension Fund</v>
      </c>
      <c r="B71" s="52" t="s">
        <v>292</v>
      </c>
      <c r="C71" s="52" t="s">
        <v>249</v>
      </c>
      <c r="D71" s="52" t="s">
        <v>8</v>
      </c>
      <c r="E71" s="52" t="s">
        <v>333</v>
      </c>
      <c r="F71" s="52" t="s">
        <v>251</v>
      </c>
      <c r="G71" s="52">
        <v>3669340</v>
      </c>
      <c r="H71" s="52">
        <v>3669340</v>
      </c>
      <c r="I71" s="52">
        <v>68574</v>
      </c>
      <c r="J71" s="52">
        <v>3525576</v>
      </c>
      <c r="K71" s="52">
        <v>3594151</v>
      </c>
      <c r="L71" s="52">
        <v>0.98</v>
      </c>
      <c r="M71" s="52">
        <v>-2.7E-2</v>
      </c>
      <c r="N71" s="52">
        <v>0</v>
      </c>
      <c r="O71" s="52" t="s">
        <v>334</v>
      </c>
      <c r="P71" s="52" t="s">
        <v>317</v>
      </c>
    </row>
    <row r="72" spans="1:16" ht="14" customHeight="1" x14ac:dyDescent="0.35">
      <c r="A72" s="27" t="str">
        <f t="shared" si="1"/>
        <v>Clarion Lion Properties 01|Devon Pension Fund</v>
      </c>
      <c r="B72" s="52" t="s">
        <v>292</v>
      </c>
      <c r="C72" s="52" t="s">
        <v>270</v>
      </c>
      <c r="D72" s="52" t="s">
        <v>5</v>
      </c>
      <c r="E72" s="52" t="s">
        <v>335</v>
      </c>
      <c r="F72" s="52" t="s">
        <v>49</v>
      </c>
      <c r="G72" s="52">
        <v>10673986</v>
      </c>
      <c r="H72" s="52">
        <v>10905808</v>
      </c>
      <c r="I72" s="52">
        <v>756482</v>
      </c>
      <c r="J72" s="52">
        <v>7814925</v>
      </c>
      <c r="K72" s="52">
        <v>8571406</v>
      </c>
      <c r="L72" s="52">
        <v>0.79</v>
      </c>
      <c r="M72" s="52">
        <v>-0.1</v>
      </c>
      <c r="N72" s="52">
        <v>0</v>
      </c>
      <c r="O72" s="52" t="s">
        <v>320</v>
      </c>
      <c r="P72" s="52" t="s">
        <v>317</v>
      </c>
    </row>
    <row r="73" spans="1:16" ht="14" customHeight="1" x14ac:dyDescent="0.35">
      <c r="A73" s="27" t="str">
        <f t="shared" si="1"/>
        <v>Clarion Lion Properties 01|Gloucestershire Pension Fund</v>
      </c>
      <c r="B73" s="52" t="s">
        <v>292</v>
      </c>
      <c r="C73" s="52" t="s">
        <v>270</v>
      </c>
      <c r="D73" s="52" t="s">
        <v>8</v>
      </c>
      <c r="E73" s="52" t="s">
        <v>335</v>
      </c>
      <c r="F73" s="52" t="s">
        <v>49</v>
      </c>
      <c r="G73" s="52">
        <v>4574565</v>
      </c>
      <c r="H73" s="52">
        <v>4574565</v>
      </c>
      <c r="I73" s="52">
        <v>0</v>
      </c>
      <c r="J73" s="52">
        <v>3539614</v>
      </c>
      <c r="K73" s="52">
        <v>3539614</v>
      </c>
      <c r="L73" s="52">
        <v>0.77</v>
      </c>
      <c r="M73" s="52">
        <v>-0.10100000000000001</v>
      </c>
      <c r="N73" s="52">
        <v>0</v>
      </c>
      <c r="O73" s="52" t="s">
        <v>320</v>
      </c>
      <c r="P73" s="52" t="s">
        <v>317</v>
      </c>
    </row>
    <row r="74" spans="1:16" ht="14" customHeight="1" x14ac:dyDescent="0.35">
      <c r="A74" s="27" t="str">
        <f t="shared" si="1"/>
        <v>Clarion Lion Properties 01|Oxfordshire Pension Fund</v>
      </c>
      <c r="B74" s="52" t="s">
        <v>292</v>
      </c>
      <c r="C74" s="52" t="s">
        <v>270</v>
      </c>
      <c r="D74" s="52" t="s">
        <v>9</v>
      </c>
      <c r="E74" s="52" t="s">
        <v>335</v>
      </c>
      <c r="F74" s="52" t="s">
        <v>49</v>
      </c>
      <c r="G74" s="52">
        <v>7624276</v>
      </c>
      <c r="H74" s="52">
        <v>7624276</v>
      </c>
      <c r="I74" s="52">
        <v>0</v>
      </c>
      <c r="J74" s="52">
        <v>5899358</v>
      </c>
      <c r="K74" s="52">
        <v>5899358</v>
      </c>
      <c r="L74" s="52">
        <v>0.77</v>
      </c>
      <c r="M74" s="52">
        <v>-0.10100000000000001</v>
      </c>
      <c r="N74" s="52">
        <v>0</v>
      </c>
      <c r="O74" s="52" t="s">
        <v>320</v>
      </c>
      <c r="P74" s="52" t="s">
        <v>317</v>
      </c>
    </row>
    <row r="75" spans="1:16" ht="14" customHeight="1" x14ac:dyDescent="0.35">
      <c r="A75" s="27" t="str">
        <f t="shared" si="1"/>
        <v>Cortland Growth and Income|Devon Pension Fund</v>
      </c>
      <c r="B75" s="52" t="s">
        <v>292</v>
      </c>
      <c r="C75" s="52" t="s">
        <v>264</v>
      </c>
      <c r="D75" s="52" t="s">
        <v>5</v>
      </c>
      <c r="E75" s="52" t="s">
        <v>336</v>
      </c>
      <c r="F75" s="52" t="s">
        <v>49</v>
      </c>
      <c r="G75" s="52">
        <v>5905802</v>
      </c>
      <c r="H75" s="52">
        <v>5905802</v>
      </c>
      <c r="I75" s="52">
        <v>779426</v>
      </c>
      <c r="J75" s="52">
        <v>5192459</v>
      </c>
      <c r="K75" s="52">
        <v>5971885</v>
      </c>
      <c r="L75" s="52">
        <v>1.01</v>
      </c>
      <c r="M75" s="52">
        <v>4.0000000000000001E-3</v>
      </c>
      <c r="N75" s="52">
        <v>0</v>
      </c>
      <c r="O75" s="52" t="s">
        <v>320</v>
      </c>
      <c r="P75" s="52" t="s">
        <v>317</v>
      </c>
    </row>
    <row r="76" spans="1:16" ht="14" customHeight="1" x14ac:dyDescent="0.35">
      <c r="A76" s="27" t="str">
        <f t="shared" si="1"/>
        <v>Cortland Growth and Income|Gloucestershire Pension Fund</v>
      </c>
      <c r="B76" s="52" t="s">
        <v>292</v>
      </c>
      <c r="C76" s="52" t="s">
        <v>264</v>
      </c>
      <c r="D76" s="52" t="s">
        <v>8</v>
      </c>
      <c r="E76" s="52" t="s">
        <v>336</v>
      </c>
      <c r="F76" s="52" t="s">
        <v>49</v>
      </c>
      <c r="G76" s="52">
        <v>4429352</v>
      </c>
      <c r="H76" s="52">
        <v>4429352</v>
      </c>
      <c r="I76" s="52">
        <v>95924</v>
      </c>
      <c r="J76" s="52">
        <v>4253092</v>
      </c>
      <c r="K76" s="52">
        <v>4349016</v>
      </c>
      <c r="L76" s="52">
        <v>0.98</v>
      </c>
      <c r="M76" s="52">
        <v>-6.0000000000000001E-3</v>
      </c>
      <c r="N76" s="52">
        <v>0</v>
      </c>
      <c r="O76" s="52" t="s">
        <v>320</v>
      </c>
      <c r="P76" s="52" t="s">
        <v>317</v>
      </c>
    </row>
    <row r="77" spans="1:16" ht="14" customHeight="1" x14ac:dyDescent="0.35">
      <c r="A77" s="27" t="str">
        <f t="shared" si="1"/>
        <v>Cortland Growth and Income|Oxfordshire Pension Fund</v>
      </c>
      <c r="B77" s="52" t="s">
        <v>292</v>
      </c>
      <c r="C77" s="52" t="s">
        <v>264</v>
      </c>
      <c r="D77" s="52" t="s">
        <v>9</v>
      </c>
      <c r="E77" s="52" t="s">
        <v>336</v>
      </c>
      <c r="F77" s="52" t="s">
        <v>49</v>
      </c>
      <c r="G77" s="52">
        <v>2952901</v>
      </c>
      <c r="H77" s="52">
        <v>2952901</v>
      </c>
      <c r="I77" s="52">
        <v>63949</v>
      </c>
      <c r="J77" s="52">
        <v>2835391</v>
      </c>
      <c r="K77" s="52">
        <v>2899340</v>
      </c>
      <c r="L77" s="52">
        <v>0.98</v>
      </c>
      <c r="M77" s="52">
        <v>-6.0000000000000001E-3</v>
      </c>
      <c r="N77" s="52">
        <v>0</v>
      </c>
      <c r="O77" s="52" t="s">
        <v>320</v>
      </c>
      <c r="P77" s="52" t="s">
        <v>317</v>
      </c>
    </row>
    <row r="78" spans="1:16" ht="14" customHeight="1" x14ac:dyDescent="0.35">
      <c r="A78" s="27" t="str">
        <f t="shared" si="1"/>
        <v>Invesco Real Estate Asia 01|Gloucestershire Pension Fund</v>
      </c>
      <c r="B78" s="52" t="s">
        <v>292</v>
      </c>
      <c r="C78" s="52" t="s">
        <v>273</v>
      </c>
      <c r="D78" s="52" t="s">
        <v>8</v>
      </c>
      <c r="E78" s="52" t="s">
        <v>337</v>
      </c>
      <c r="F78" s="52" t="s">
        <v>49</v>
      </c>
      <c r="G78" s="52">
        <v>11420181</v>
      </c>
      <c r="H78" s="52">
        <v>11442378</v>
      </c>
      <c r="I78" s="52">
        <v>103994</v>
      </c>
      <c r="J78" s="52">
        <v>9907831</v>
      </c>
      <c r="K78" s="52">
        <v>10011825</v>
      </c>
      <c r="L78" s="52">
        <v>0.87</v>
      </c>
      <c r="M78" s="52">
        <v>-7.4999999999999997E-2</v>
      </c>
      <c r="N78" s="52">
        <v>0</v>
      </c>
      <c r="O78" s="52" t="s">
        <v>334</v>
      </c>
      <c r="P78" s="52" t="s">
        <v>317</v>
      </c>
    </row>
    <row r="79" spans="1:16" ht="14" customHeight="1" x14ac:dyDescent="0.35">
      <c r="A79" s="27" t="str">
        <f t="shared" si="1"/>
        <v>Invesco Real Estate Asia 01|Oxfordshire Pension Fund</v>
      </c>
      <c r="B79" s="52" t="s">
        <v>292</v>
      </c>
      <c r="C79" s="52" t="s">
        <v>273</v>
      </c>
      <c r="D79" s="52" t="s">
        <v>9</v>
      </c>
      <c r="E79" s="52" t="s">
        <v>337</v>
      </c>
      <c r="F79" s="52" t="s">
        <v>49</v>
      </c>
      <c r="G79" s="52">
        <v>13051636</v>
      </c>
      <c r="H79" s="52">
        <v>13077003</v>
      </c>
      <c r="I79" s="52">
        <v>118851</v>
      </c>
      <c r="J79" s="52">
        <v>11323234</v>
      </c>
      <c r="K79" s="52">
        <v>11442085</v>
      </c>
      <c r="L79" s="52">
        <v>0.87</v>
      </c>
      <c r="M79" s="52">
        <v>-7.4999999999999997E-2</v>
      </c>
      <c r="N79" s="52">
        <v>0</v>
      </c>
      <c r="O79" s="52" t="s">
        <v>334</v>
      </c>
      <c r="P79" s="52" t="s">
        <v>317</v>
      </c>
    </row>
    <row r="80" spans="1:16" ht="14" customHeight="1" x14ac:dyDescent="0.35">
      <c r="A80" s="27" t="str">
        <f t="shared" si="1"/>
        <v>Irish Property (IPUT)|Devon Pension Fund</v>
      </c>
      <c r="B80" s="52" t="s">
        <v>292</v>
      </c>
      <c r="C80" s="52" t="s">
        <v>252</v>
      </c>
      <c r="D80" s="52" t="s">
        <v>5</v>
      </c>
      <c r="E80" s="52" t="s">
        <v>338</v>
      </c>
      <c r="F80" s="52" t="s">
        <v>93</v>
      </c>
      <c r="G80" s="52">
        <v>8520956</v>
      </c>
      <c r="H80" s="52">
        <v>8520956</v>
      </c>
      <c r="I80" s="52">
        <v>6202673</v>
      </c>
      <c r="J80" s="52">
        <v>10373185</v>
      </c>
      <c r="K80" s="52">
        <v>16575858</v>
      </c>
      <c r="L80" s="52">
        <v>1.95</v>
      </c>
      <c r="M80" s="52">
        <v>8.5000000000000006E-2</v>
      </c>
      <c r="N80" s="52">
        <v>0</v>
      </c>
      <c r="O80" s="52" t="s">
        <v>316</v>
      </c>
      <c r="P80" s="52" t="s">
        <v>317</v>
      </c>
    </row>
    <row r="81" spans="1:16" ht="14" customHeight="1" x14ac:dyDescent="0.35">
      <c r="A81" s="27" t="str">
        <f t="shared" si="1"/>
        <v>Kayne Anderson Core Real Estate|Devon Pension Fund</v>
      </c>
      <c r="B81" s="52" t="s">
        <v>292</v>
      </c>
      <c r="C81" s="52" t="s">
        <v>260</v>
      </c>
      <c r="D81" s="52" t="s">
        <v>5</v>
      </c>
      <c r="E81" s="52" t="s">
        <v>339</v>
      </c>
      <c r="F81" s="52" t="s">
        <v>49</v>
      </c>
      <c r="G81" s="52">
        <v>8169588</v>
      </c>
      <c r="H81" s="52">
        <v>8348690</v>
      </c>
      <c r="I81" s="52">
        <v>1069982</v>
      </c>
      <c r="J81" s="52">
        <v>7919621</v>
      </c>
      <c r="K81" s="52">
        <v>8989603</v>
      </c>
      <c r="L81" s="52">
        <v>1.08</v>
      </c>
      <c r="M81" s="52">
        <v>2.8000000000000001E-2</v>
      </c>
      <c r="N81" s="52">
        <v>0</v>
      </c>
      <c r="O81" s="52" t="s">
        <v>320</v>
      </c>
      <c r="P81" s="52" t="s">
        <v>317</v>
      </c>
    </row>
    <row r="82" spans="1:16" ht="14" customHeight="1" x14ac:dyDescent="0.35">
      <c r="A82" s="27" t="str">
        <f t="shared" si="1"/>
        <v>Kayne Anderson Core Real Estate|Gloucestershire Pension Fund</v>
      </c>
      <c r="B82" s="52" t="s">
        <v>292</v>
      </c>
      <c r="C82" s="52" t="s">
        <v>260</v>
      </c>
      <c r="D82" s="52" t="s">
        <v>8</v>
      </c>
      <c r="E82" s="52" t="s">
        <v>339</v>
      </c>
      <c r="F82" s="52" t="s">
        <v>49</v>
      </c>
      <c r="G82" s="52">
        <v>5941519</v>
      </c>
      <c r="H82" s="52">
        <v>5941519</v>
      </c>
      <c r="I82" s="52">
        <v>7701</v>
      </c>
      <c r="J82" s="52">
        <v>6425907</v>
      </c>
      <c r="K82" s="52">
        <v>6433608</v>
      </c>
      <c r="L82" s="52">
        <v>1.08</v>
      </c>
      <c r="M82" s="52">
        <v>2.8000000000000001E-2</v>
      </c>
      <c r="N82" s="52">
        <v>0</v>
      </c>
      <c r="O82" s="52" t="s">
        <v>320</v>
      </c>
      <c r="P82" s="52" t="s">
        <v>317</v>
      </c>
    </row>
    <row r="83" spans="1:16" ht="14" customHeight="1" x14ac:dyDescent="0.35">
      <c r="A83" s="27" t="str">
        <f t="shared" si="1"/>
        <v>Kayne Anderson Core Real Estate|Oxfordshire Pension Fund</v>
      </c>
      <c r="B83" s="52" t="s">
        <v>292</v>
      </c>
      <c r="C83" s="52" t="s">
        <v>260</v>
      </c>
      <c r="D83" s="52" t="s">
        <v>9</v>
      </c>
      <c r="E83" s="52" t="s">
        <v>339</v>
      </c>
      <c r="F83" s="52" t="s">
        <v>49</v>
      </c>
      <c r="G83" s="52">
        <v>3713449</v>
      </c>
      <c r="H83" s="52">
        <v>3713449</v>
      </c>
      <c r="I83" s="52">
        <v>4814</v>
      </c>
      <c r="J83" s="52">
        <v>4016194</v>
      </c>
      <c r="K83" s="52">
        <v>4021007</v>
      </c>
      <c r="L83" s="52">
        <v>1.08</v>
      </c>
      <c r="M83" s="52">
        <v>2.8000000000000001E-2</v>
      </c>
      <c r="N83" s="52">
        <v>0</v>
      </c>
      <c r="O83" s="52" t="s">
        <v>320</v>
      </c>
      <c r="P83" s="52" t="s">
        <v>317</v>
      </c>
    </row>
    <row r="84" spans="1:16" ht="14" customHeight="1" x14ac:dyDescent="0.35">
      <c r="A84" s="27" t="str">
        <f t="shared" si="1"/>
        <v>LaSalle Encore Fund A Euro|Oxfordshire Pension Fund</v>
      </c>
      <c r="B84" s="52" t="s">
        <v>292</v>
      </c>
      <c r="C84" s="52" t="s">
        <v>254</v>
      </c>
      <c r="D84" s="52" t="s">
        <v>9</v>
      </c>
      <c r="E84" s="52" t="s">
        <v>340</v>
      </c>
      <c r="F84" s="52" t="s">
        <v>93</v>
      </c>
      <c r="G84" s="52">
        <v>6880614</v>
      </c>
      <c r="H84" s="52">
        <v>6786960</v>
      </c>
      <c r="I84" s="52">
        <v>1352660</v>
      </c>
      <c r="J84" s="52">
        <v>5808969</v>
      </c>
      <c r="K84" s="52">
        <v>7161629</v>
      </c>
      <c r="L84" s="52">
        <v>1.06</v>
      </c>
      <c r="M84" s="52">
        <v>8.0000000000000002E-3</v>
      </c>
      <c r="N84" s="52">
        <v>0</v>
      </c>
      <c r="O84" s="52" t="s">
        <v>316</v>
      </c>
      <c r="P84" s="52" t="s">
        <v>317</v>
      </c>
    </row>
    <row r="85" spans="1:16" ht="14" customHeight="1" x14ac:dyDescent="0.35">
      <c r="A85" s="27" t="str">
        <f t="shared" si="1"/>
        <v>Lion Industrial Trust|Devon Pension Fund</v>
      </c>
      <c r="B85" s="52" t="s">
        <v>292</v>
      </c>
      <c r="C85" s="52" t="s">
        <v>266</v>
      </c>
      <c r="D85" s="52" t="s">
        <v>5</v>
      </c>
      <c r="E85" s="52" t="s">
        <v>335</v>
      </c>
      <c r="F85" s="52" t="s">
        <v>49</v>
      </c>
      <c r="G85" s="52">
        <v>6113404</v>
      </c>
      <c r="H85" s="52">
        <v>6175636</v>
      </c>
      <c r="I85" s="52">
        <v>213681</v>
      </c>
      <c r="J85" s="52">
        <v>5885507</v>
      </c>
      <c r="K85" s="52">
        <v>6099187</v>
      </c>
      <c r="L85" s="52">
        <v>0.99</v>
      </c>
      <c r="M85" s="52">
        <v>-5.0000000000000001E-3</v>
      </c>
      <c r="N85" s="52">
        <v>0</v>
      </c>
      <c r="O85" s="52" t="s">
        <v>320</v>
      </c>
      <c r="P85" s="52" t="s">
        <v>317</v>
      </c>
    </row>
    <row r="86" spans="1:16" ht="14" customHeight="1" x14ac:dyDescent="0.35">
      <c r="A86" s="27" t="str">
        <f t="shared" si="1"/>
        <v>Lion Industrial Trust|Gloucestershire Pension Fund</v>
      </c>
      <c r="B86" s="52" t="s">
        <v>292</v>
      </c>
      <c r="C86" s="52" t="s">
        <v>266</v>
      </c>
      <c r="D86" s="52" t="s">
        <v>8</v>
      </c>
      <c r="E86" s="52" t="s">
        <v>335</v>
      </c>
      <c r="F86" s="52" t="s">
        <v>49</v>
      </c>
      <c r="G86" s="52">
        <v>4585053</v>
      </c>
      <c r="H86" s="52">
        <v>4585053</v>
      </c>
      <c r="I86" s="52">
        <v>0</v>
      </c>
      <c r="J86" s="52">
        <v>4560620</v>
      </c>
      <c r="K86" s="52">
        <v>4560620</v>
      </c>
      <c r="L86" s="52">
        <v>0.99</v>
      </c>
      <c r="M86" s="52">
        <v>-2E-3</v>
      </c>
      <c r="N86" s="52">
        <v>0</v>
      </c>
      <c r="O86" s="52" t="s">
        <v>320</v>
      </c>
      <c r="P86" s="52" t="s">
        <v>317</v>
      </c>
    </row>
    <row r="87" spans="1:16" ht="14" customHeight="1" x14ac:dyDescent="0.35">
      <c r="A87" s="27" t="str">
        <f t="shared" si="1"/>
        <v>Lion Industrial Trust|Oxfordshire Pension Fund</v>
      </c>
      <c r="B87" s="52" t="s">
        <v>292</v>
      </c>
      <c r="C87" s="52" t="s">
        <v>266</v>
      </c>
      <c r="D87" s="52" t="s">
        <v>9</v>
      </c>
      <c r="E87" s="52" t="s">
        <v>335</v>
      </c>
      <c r="F87" s="52" t="s">
        <v>49</v>
      </c>
      <c r="G87" s="52">
        <v>3056702</v>
      </c>
      <c r="H87" s="52">
        <v>3056702</v>
      </c>
      <c r="I87" s="52">
        <v>0</v>
      </c>
      <c r="J87" s="52">
        <v>3040413</v>
      </c>
      <c r="K87" s="52">
        <v>3040413</v>
      </c>
      <c r="L87" s="52">
        <v>0.99</v>
      </c>
      <c r="M87" s="52">
        <v>-2E-3</v>
      </c>
      <c r="N87" s="52">
        <v>0</v>
      </c>
      <c r="O87" s="52" t="s">
        <v>320</v>
      </c>
      <c r="P87" s="52" t="s">
        <v>317</v>
      </c>
    </row>
    <row r="88" spans="1:16" ht="14" customHeight="1" x14ac:dyDescent="0.35">
      <c r="A88" s="27" t="str">
        <f t="shared" si="1"/>
        <v>M&amp;G Asia Property Fund|Devon Pension Fund</v>
      </c>
      <c r="B88" s="52" t="s">
        <v>292</v>
      </c>
      <c r="C88" s="52" t="s">
        <v>256</v>
      </c>
      <c r="D88" s="52" t="s">
        <v>5</v>
      </c>
      <c r="E88" s="52" t="s">
        <v>341</v>
      </c>
      <c r="F88" s="52" t="s">
        <v>49</v>
      </c>
      <c r="G88" s="52">
        <v>12021601</v>
      </c>
      <c r="H88" s="52">
        <v>12021601</v>
      </c>
      <c r="I88" s="52">
        <v>6389462</v>
      </c>
      <c r="J88" s="52">
        <v>17355814</v>
      </c>
      <c r="K88" s="52">
        <v>23745276</v>
      </c>
      <c r="L88" s="52">
        <v>1.98</v>
      </c>
      <c r="M88" s="52">
        <v>7.8E-2</v>
      </c>
      <c r="N88" s="52">
        <v>0</v>
      </c>
      <c r="O88" s="52" t="s">
        <v>334</v>
      </c>
      <c r="P88" s="52" t="s">
        <v>317</v>
      </c>
    </row>
    <row r="89" spans="1:16" ht="14" customHeight="1" x14ac:dyDescent="0.35">
      <c r="A89" s="27" t="str">
        <f t="shared" si="1"/>
        <v>Ostara Japan Fund 03|Cornwall Pension Fund</v>
      </c>
      <c r="B89" s="52" t="s">
        <v>292</v>
      </c>
      <c r="C89" s="52" t="s">
        <v>258</v>
      </c>
      <c r="D89" s="52" t="s">
        <v>4</v>
      </c>
      <c r="E89" s="52" t="s">
        <v>342</v>
      </c>
      <c r="F89" s="52" t="s">
        <v>134</v>
      </c>
      <c r="G89" s="52">
        <v>7567817</v>
      </c>
      <c r="H89" s="52">
        <v>5804802</v>
      </c>
      <c r="I89" s="52">
        <v>5847983</v>
      </c>
      <c r="J89" s="52">
        <v>41643</v>
      </c>
      <c r="K89" s="52">
        <v>5889627</v>
      </c>
      <c r="L89" s="52">
        <v>1.01</v>
      </c>
      <c r="M89" s="52">
        <v>3.0000000000000001E-3</v>
      </c>
      <c r="N89" s="52">
        <v>1777658</v>
      </c>
      <c r="O89" s="52" t="s">
        <v>334</v>
      </c>
      <c r="P89" s="52" t="s">
        <v>317</v>
      </c>
    </row>
    <row r="90" spans="1:16" ht="14" customHeight="1" x14ac:dyDescent="0.35">
      <c r="A90" s="27" t="str">
        <f t="shared" si="1"/>
        <v>PRISA 01|Devon Pension Fund</v>
      </c>
      <c r="B90" s="52" t="s">
        <v>292</v>
      </c>
      <c r="C90" s="52" t="s">
        <v>276</v>
      </c>
      <c r="D90" s="52" t="s">
        <v>5</v>
      </c>
      <c r="E90" s="52" t="s">
        <v>343</v>
      </c>
      <c r="F90" s="52" t="s">
        <v>49</v>
      </c>
      <c r="G90" s="52">
        <v>11425773</v>
      </c>
      <c r="H90" s="52">
        <v>11425773</v>
      </c>
      <c r="I90" s="52">
        <v>683457</v>
      </c>
      <c r="J90" s="52">
        <v>7816198</v>
      </c>
      <c r="K90" s="52">
        <v>8499655</v>
      </c>
      <c r="L90" s="52">
        <v>0.74</v>
      </c>
      <c r="M90" s="52">
        <v>-0.127</v>
      </c>
      <c r="N90" s="52">
        <v>0</v>
      </c>
      <c r="O90" s="52" t="s">
        <v>320</v>
      </c>
      <c r="P90" s="52" t="s">
        <v>317</v>
      </c>
    </row>
    <row r="91" spans="1:16" ht="14" customHeight="1" x14ac:dyDescent="0.35">
      <c r="A91" s="27" t="str">
        <f t="shared" si="1"/>
        <v>PRISA 01|Gloucestershire Pension Fund</v>
      </c>
      <c r="B91" s="52" t="s">
        <v>292</v>
      </c>
      <c r="C91" s="52" t="s">
        <v>276</v>
      </c>
      <c r="D91" s="52" t="s">
        <v>8</v>
      </c>
      <c r="E91" s="52" t="s">
        <v>343</v>
      </c>
      <c r="F91" s="52" t="s">
        <v>49</v>
      </c>
      <c r="G91" s="52">
        <v>4896760</v>
      </c>
      <c r="H91" s="52">
        <v>4928018</v>
      </c>
      <c r="I91" s="52">
        <v>31258</v>
      </c>
      <c r="J91" s="52">
        <v>3599348</v>
      </c>
      <c r="K91" s="52">
        <v>3630606</v>
      </c>
      <c r="L91" s="52">
        <v>0.74</v>
      </c>
      <c r="M91" s="52">
        <v>-0.128</v>
      </c>
      <c r="N91" s="52">
        <v>0</v>
      </c>
      <c r="O91" s="52" t="s">
        <v>320</v>
      </c>
      <c r="P91" s="52" t="s">
        <v>317</v>
      </c>
    </row>
    <row r="92" spans="1:16" ht="14" customHeight="1" x14ac:dyDescent="0.35">
      <c r="A92" s="27" t="str">
        <f t="shared" si="1"/>
        <v>PRISA 01|Oxfordshire Pension Fund</v>
      </c>
      <c r="B92" s="52" t="s">
        <v>292</v>
      </c>
      <c r="C92" s="52" t="s">
        <v>276</v>
      </c>
      <c r="D92" s="52" t="s">
        <v>9</v>
      </c>
      <c r="E92" s="52" t="s">
        <v>343</v>
      </c>
      <c r="F92" s="52" t="s">
        <v>49</v>
      </c>
      <c r="G92" s="52">
        <v>8161267</v>
      </c>
      <c r="H92" s="52">
        <v>8213176</v>
      </c>
      <c r="I92" s="52">
        <v>51909</v>
      </c>
      <c r="J92" s="52">
        <v>5998913</v>
      </c>
      <c r="K92" s="52">
        <v>6050822</v>
      </c>
      <c r="L92" s="52">
        <v>0.74</v>
      </c>
      <c r="M92" s="52">
        <v>-0.128</v>
      </c>
      <c r="N92" s="52">
        <v>0</v>
      </c>
      <c r="O92" s="52" t="s">
        <v>320</v>
      </c>
      <c r="P92" s="52" t="s">
        <v>317</v>
      </c>
    </row>
    <row r="93" spans="1:16" ht="14" customHeight="1" x14ac:dyDescent="0.35">
      <c r="A93" s="27" t="str">
        <f t="shared" si="1"/>
        <v>Prologis Europe Logistics 01|Devon Pension Fund</v>
      </c>
      <c r="B93" s="52" t="s">
        <v>292</v>
      </c>
      <c r="C93" s="52" t="s">
        <v>279</v>
      </c>
      <c r="D93" s="52" t="s">
        <v>5</v>
      </c>
      <c r="E93" s="52" t="s">
        <v>344</v>
      </c>
      <c r="F93" s="52" t="s">
        <v>93</v>
      </c>
      <c r="G93" s="52">
        <v>5132153</v>
      </c>
      <c r="H93" s="52">
        <v>5175178</v>
      </c>
      <c r="I93" s="52">
        <v>190465</v>
      </c>
      <c r="J93" s="52">
        <v>4711816</v>
      </c>
      <c r="K93" s="52">
        <v>4902281</v>
      </c>
      <c r="L93" s="52">
        <v>0.95</v>
      </c>
      <c r="M93" s="52">
        <v>-4.4999999999999998E-2</v>
      </c>
      <c r="N93" s="52">
        <v>0</v>
      </c>
      <c r="O93" s="52" t="s">
        <v>316</v>
      </c>
      <c r="P93" s="52" t="s">
        <v>317</v>
      </c>
    </row>
    <row r="94" spans="1:16" ht="14" customHeight="1" x14ac:dyDescent="0.35">
      <c r="A94" s="27" t="str">
        <f t="shared" si="1"/>
        <v>Prologis Europe Logistics 01|Gloucestershire Pension Fund</v>
      </c>
      <c r="B94" s="52" t="s">
        <v>292</v>
      </c>
      <c r="C94" s="52" t="s">
        <v>279</v>
      </c>
      <c r="D94" s="52" t="s">
        <v>8</v>
      </c>
      <c r="E94" s="52" t="s">
        <v>344</v>
      </c>
      <c r="F94" s="52" t="s">
        <v>93</v>
      </c>
      <c r="G94" s="52">
        <v>2566076</v>
      </c>
      <c r="H94" s="52">
        <v>2573477</v>
      </c>
      <c r="I94" s="52">
        <v>0</v>
      </c>
      <c r="J94" s="52">
        <v>2427065</v>
      </c>
      <c r="K94" s="52">
        <v>2427065</v>
      </c>
      <c r="L94" s="52">
        <v>0.94</v>
      </c>
      <c r="M94" s="52">
        <v>-4.8000000000000001E-2</v>
      </c>
      <c r="N94" s="52">
        <v>0</v>
      </c>
      <c r="O94" s="52" t="s">
        <v>316</v>
      </c>
      <c r="P94" s="52" t="s">
        <v>317</v>
      </c>
    </row>
    <row r="95" spans="1:16" ht="14" customHeight="1" x14ac:dyDescent="0.35">
      <c r="A95" s="27" t="str">
        <f t="shared" si="1"/>
        <v>Prologis Europe Logistics 01|Oxfordshire Pension Fund</v>
      </c>
      <c r="B95" s="52" t="s">
        <v>292</v>
      </c>
      <c r="C95" s="52" t="s">
        <v>279</v>
      </c>
      <c r="D95" s="52" t="s">
        <v>9</v>
      </c>
      <c r="E95" s="52" t="s">
        <v>344</v>
      </c>
      <c r="F95" s="52" t="s">
        <v>93</v>
      </c>
      <c r="G95" s="52">
        <v>3421435</v>
      </c>
      <c r="H95" s="52">
        <v>3421435</v>
      </c>
      <c r="I95" s="52">
        <v>0</v>
      </c>
      <c r="J95" s="52">
        <v>3236086</v>
      </c>
      <c r="K95" s="52">
        <v>3236086</v>
      </c>
      <c r="L95" s="52">
        <v>0.95</v>
      </c>
      <c r="M95" s="52">
        <v>-4.4999999999999998E-2</v>
      </c>
      <c r="N95" s="52">
        <v>0</v>
      </c>
      <c r="O95" s="52" t="s">
        <v>316</v>
      </c>
      <c r="P95" s="52" t="s">
        <v>317</v>
      </c>
    </row>
    <row r="96" spans="1:16" ht="14" customHeight="1" x14ac:dyDescent="0.35">
      <c r="A96" s="27" t="str">
        <f t="shared" si="1"/>
        <v>Arcmont Direct Lending 04 (GBP Senior)|Environment Agency Pension Fund</v>
      </c>
      <c r="B96" s="52" t="s">
        <v>293</v>
      </c>
      <c r="C96" s="52" t="s">
        <v>154</v>
      </c>
      <c r="D96" s="52" t="s">
        <v>7</v>
      </c>
      <c r="E96" s="52" t="s">
        <v>345</v>
      </c>
      <c r="F96" s="52" t="s">
        <v>44</v>
      </c>
      <c r="G96" s="52">
        <v>8443571</v>
      </c>
      <c r="H96" s="52">
        <v>3429919</v>
      </c>
      <c r="I96" s="52">
        <v>385819</v>
      </c>
      <c r="J96" s="52">
        <v>3289065</v>
      </c>
      <c r="K96" s="52">
        <v>3674884</v>
      </c>
      <c r="L96" s="52">
        <v>1.07</v>
      </c>
      <c r="M96" s="52">
        <v>0.129</v>
      </c>
      <c r="N96" s="52">
        <v>5333795</v>
      </c>
      <c r="O96" s="52" t="s">
        <v>316</v>
      </c>
      <c r="P96" s="52" t="s">
        <v>327</v>
      </c>
    </row>
    <row r="97" spans="1:16" ht="14" customHeight="1" x14ac:dyDescent="0.35">
      <c r="A97" s="27" t="str">
        <f t="shared" si="1"/>
        <v>Arcmont Direct Lending 04 (GBP Senior)|Avon Pension Fund</v>
      </c>
      <c r="B97" s="52" t="s">
        <v>293</v>
      </c>
      <c r="C97" s="52" t="s">
        <v>154</v>
      </c>
      <c r="D97" s="52" t="s">
        <v>2</v>
      </c>
      <c r="E97" s="52" t="s">
        <v>345</v>
      </c>
      <c r="F97" s="52" t="s">
        <v>44</v>
      </c>
      <c r="G97" s="52">
        <v>23930000</v>
      </c>
      <c r="H97" s="52">
        <v>9757848</v>
      </c>
      <c r="I97" s="52">
        <v>1093454</v>
      </c>
      <c r="J97" s="52">
        <v>9321567</v>
      </c>
      <c r="K97" s="52">
        <v>10415021</v>
      </c>
      <c r="L97" s="52">
        <v>1.07</v>
      </c>
      <c r="M97" s="52">
        <v>0.122</v>
      </c>
      <c r="N97" s="52">
        <v>15116555</v>
      </c>
      <c r="O97" s="52" t="s">
        <v>316</v>
      </c>
      <c r="P97" s="52" t="s">
        <v>327</v>
      </c>
    </row>
    <row r="98" spans="1:16" ht="14" customHeight="1" x14ac:dyDescent="0.35">
      <c r="A98" s="27" t="str">
        <f t="shared" si="1"/>
        <v>Arcmont Direct Lending 04 (GBP Senior)|Buckinghamshire Pension Fund</v>
      </c>
      <c r="B98" s="52" t="s">
        <v>293</v>
      </c>
      <c r="C98" s="52" t="s">
        <v>154</v>
      </c>
      <c r="D98" s="52" t="s">
        <v>3</v>
      </c>
      <c r="E98" s="52" t="s">
        <v>345</v>
      </c>
      <c r="F98" s="52" t="s">
        <v>44</v>
      </c>
      <c r="G98" s="52">
        <v>21115714</v>
      </c>
      <c r="H98" s="52">
        <v>8610277</v>
      </c>
      <c r="I98" s="52">
        <v>964859</v>
      </c>
      <c r="J98" s="52">
        <v>8225306</v>
      </c>
      <c r="K98" s="52">
        <v>9190165</v>
      </c>
      <c r="L98" s="52">
        <v>1.07</v>
      </c>
      <c r="M98" s="52">
        <v>0.122</v>
      </c>
      <c r="N98" s="52">
        <v>13338773</v>
      </c>
      <c r="O98" s="52" t="s">
        <v>316</v>
      </c>
      <c r="P98" s="52" t="s">
        <v>327</v>
      </c>
    </row>
    <row r="99" spans="1:16" ht="14" customHeight="1" x14ac:dyDescent="0.35">
      <c r="A99" s="27" t="str">
        <f t="shared" si="1"/>
        <v>Arcmont Direct Lending 04 (GBP Senior)|Cornwall Pension Fund</v>
      </c>
      <c r="B99" s="52" t="s">
        <v>293</v>
      </c>
      <c r="C99" s="52" t="s">
        <v>154</v>
      </c>
      <c r="D99" s="52" t="s">
        <v>4</v>
      </c>
      <c r="E99" s="52" t="s">
        <v>345</v>
      </c>
      <c r="F99" s="52" t="s">
        <v>44</v>
      </c>
      <c r="G99" s="52">
        <v>5628571</v>
      </c>
      <c r="H99" s="52">
        <v>2295142</v>
      </c>
      <c r="I99" s="52">
        <v>257191</v>
      </c>
      <c r="J99" s="52">
        <v>2192524</v>
      </c>
      <c r="K99" s="52">
        <v>2449715</v>
      </c>
      <c r="L99" s="52">
        <v>1.07</v>
      </c>
      <c r="M99" s="52">
        <v>0.122</v>
      </c>
      <c r="N99" s="52">
        <v>3555562</v>
      </c>
      <c r="O99" s="52" t="s">
        <v>316</v>
      </c>
      <c r="P99" s="52" t="s">
        <v>327</v>
      </c>
    </row>
    <row r="100" spans="1:16" ht="14" customHeight="1" x14ac:dyDescent="0.35">
      <c r="A100" s="27" t="str">
        <f t="shared" si="1"/>
        <v>Arcmont Direct Lending 04 (GBP Senior)|Devon Pension Fund</v>
      </c>
      <c r="B100" s="52" t="s">
        <v>293</v>
      </c>
      <c r="C100" s="52" t="s">
        <v>154</v>
      </c>
      <c r="D100" s="52" t="s">
        <v>5</v>
      </c>
      <c r="E100" s="52" t="s">
        <v>345</v>
      </c>
      <c r="F100" s="52" t="s">
        <v>44</v>
      </c>
      <c r="G100" s="52">
        <v>25337144</v>
      </c>
      <c r="H100" s="52">
        <v>10331634</v>
      </c>
      <c r="I100" s="52">
        <v>1157752</v>
      </c>
      <c r="J100" s="52">
        <v>9869699</v>
      </c>
      <c r="K100" s="52">
        <v>11027451</v>
      </c>
      <c r="L100" s="52">
        <v>1.07</v>
      </c>
      <c r="M100" s="52">
        <v>0.122</v>
      </c>
      <c r="N100" s="52">
        <v>16005446</v>
      </c>
      <c r="O100" s="52" t="s">
        <v>316</v>
      </c>
      <c r="P100" s="52" t="s">
        <v>327</v>
      </c>
    </row>
    <row r="101" spans="1:16" ht="14" customHeight="1" x14ac:dyDescent="0.35">
      <c r="A101" s="27" t="str">
        <f t="shared" si="1"/>
        <v>Arcmont Direct Lending 04 (GBP Senior)|Gloucestershire Pension Fund</v>
      </c>
      <c r="B101" s="52" t="s">
        <v>293</v>
      </c>
      <c r="C101" s="52" t="s">
        <v>154</v>
      </c>
      <c r="D101" s="52" t="s">
        <v>8</v>
      </c>
      <c r="E101" s="52" t="s">
        <v>345</v>
      </c>
      <c r="F101" s="52" t="s">
        <v>44</v>
      </c>
      <c r="G101" s="52">
        <v>5350000</v>
      </c>
      <c r="H101" s="52">
        <v>2181550</v>
      </c>
      <c r="I101" s="52">
        <v>244462</v>
      </c>
      <c r="J101" s="52">
        <v>2084011</v>
      </c>
      <c r="K101" s="52">
        <v>2328473</v>
      </c>
      <c r="L101" s="52">
        <v>1.07</v>
      </c>
      <c r="M101" s="52">
        <v>0.122</v>
      </c>
      <c r="N101" s="52">
        <v>3379589</v>
      </c>
      <c r="O101" s="52" t="s">
        <v>316</v>
      </c>
      <c r="P101" s="52" t="s">
        <v>327</v>
      </c>
    </row>
    <row r="102" spans="1:16" ht="14" customHeight="1" x14ac:dyDescent="0.35">
      <c r="A102" s="27" t="str">
        <f t="shared" si="1"/>
        <v>Arcmont Direct Lending 04 (GBP Senior)|Oxfordshire Pension Fund</v>
      </c>
      <c r="B102" s="52" t="s">
        <v>293</v>
      </c>
      <c r="C102" s="52" t="s">
        <v>154</v>
      </c>
      <c r="D102" s="52" t="s">
        <v>9</v>
      </c>
      <c r="E102" s="52" t="s">
        <v>345</v>
      </c>
      <c r="F102" s="52" t="s">
        <v>44</v>
      </c>
      <c r="G102" s="52">
        <v>12672143</v>
      </c>
      <c r="H102" s="52">
        <v>5167273</v>
      </c>
      <c r="I102" s="52">
        <v>579039</v>
      </c>
      <c r="J102" s="52">
        <v>4936242</v>
      </c>
      <c r="K102" s="52">
        <v>5515281</v>
      </c>
      <c r="L102" s="52">
        <v>1.07</v>
      </c>
      <c r="M102" s="52">
        <v>0.122</v>
      </c>
      <c r="N102" s="52">
        <v>8004979</v>
      </c>
      <c r="O102" s="52" t="s">
        <v>316</v>
      </c>
      <c r="P102" s="52" t="s">
        <v>327</v>
      </c>
    </row>
    <row r="103" spans="1:16" ht="14" customHeight="1" x14ac:dyDescent="0.35">
      <c r="A103" s="27" t="str">
        <f t="shared" si="1"/>
        <v>Arcmont Direct Lending 04 (GBP Senior)|Wiltshire Pension Fund</v>
      </c>
      <c r="B103" s="52" t="s">
        <v>293</v>
      </c>
      <c r="C103" s="52" t="s">
        <v>154</v>
      </c>
      <c r="D103" s="52" t="s">
        <v>11</v>
      </c>
      <c r="E103" s="52" t="s">
        <v>345</v>
      </c>
      <c r="F103" s="52" t="s">
        <v>44</v>
      </c>
      <c r="G103" s="52">
        <v>22522857</v>
      </c>
      <c r="H103" s="52">
        <v>9184062</v>
      </c>
      <c r="I103" s="52">
        <v>1029157</v>
      </c>
      <c r="J103" s="52">
        <v>8773439</v>
      </c>
      <c r="K103" s="52">
        <v>9802596</v>
      </c>
      <c r="L103" s="52">
        <v>1.07</v>
      </c>
      <c r="M103" s="52">
        <v>0.122</v>
      </c>
      <c r="N103" s="52">
        <v>14227664</v>
      </c>
      <c r="O103" s="52" t="s">
        <v>316</v>
      </c>
      <c r="P103" s="52" t="s">
        <v>327</v>
      </c>
    </row>
    <row r="104" spans="1:16" ht="14" customHeight="1" x14ac:dyDescent="0.35">
      <c r="A104" s="27" t="str">
        <f t="shared" si="1"/>
        <v>Ares Senior Direct Lending 03|Avon Pension Fund</v>
      </c>
      <c r="B104" s="52" t="s">
        <v>293</v>
      </c>
      <c r="C104" s="52" t="s">
        <v>161</v>
      </c>
      <c r="D104" s="52" t="s">
        <v>2</v>
      </c>
      <c r="E104" s="52" t="s">
        <v>346</v>
      </c>
      <c r="F104" s="52" t="s">
        <v>44</v>
      </c>
      <c r="G104" s="52">
        <v>22015600</v>
      </c>
      <c r="H104" s="52">
        <v>3985453</v>
      </c>
      <c r="I104" s="52">
        <v>0</v>
      </c>
      <c r="J104" s="52">
        <v>4221553</v>
      </c>
      <c r="K104" s="52">
        <v>4221553</v>
      </c>
      <c r="L104" s="52">
        <v>1.06</v>
      </c>
      <c r="M104" s="52"/>
      <c r="N104" s="52">
        <v>18030147</v>
      </c>
      <c r="O104" s="52" t="s">
        <v>320</v>
      </c>
      <c r="P104" s="52" t="s">
        <v>327</v>
      </c>
    </row>
    <row r="105" spans="1:16" ht="14" customHeight="1" x14ac:dyDescent="0.35">
      <c r="A105" s="27" t="str">
        <f t="shared" si="1"/>
        <v>Ares Senior Direct Lending 03|Buckinghamshire Pension Fund</v>
      </c>
      <c r="B105" s="52" t="s">
        <v>293</v>
      </c>
      <c r="C105" s="52" t="s">
        <v>161</v>
      </c>
      <c r="D105" s="52" t="s">
        <v>3</v>
      </c>
      <c r="E105" s="52" t="s">
        <v>346</v>
      </c>
      <c r="F105" s="52" t="s">
        <v>44</v>
      </c>
      <c r="G105" s="52">
        <v>19426457</v>
      </c>
      <c r="H105" s="52">
        <v>3516745</v>
      </c>
      <c r="I105" s="52">
        <v>0</v>
      </c>
      <c r="J105" s="52">
        <v>3725079</v>
      </c>
      <c r="K105" s="52">
        <v>3725079</v>
      </c>
      <c r="L105" s="52">
        <v>1.06</v>
      </c>
      <c r="M105" s="52"/>
      <c r="N105" s="52">
        <v>15909712</v>
      </c>
      <c r="O105" s="52" t="s">
        <v>320</v>
      </c>
      <c r="P105" s="52" t="s">
        <v>327</v>
      </c>
    </row>
    <row r="106" spans="1:16" ht="14" customHeight="1" x14ac:dyDescent="0.35">
      <c r="A106" s="27" t="str">
        <f t="shared" si="1"/>
        <v>Ares Senior Direct Lending 03|Cornwall Pension Fund</v>
      </c>
      <c r="B106" s="52" t="s">
        <v>293</v>
      </c>
      <c r="C106" s="52" t="s">
        <v>161</v>
      </c>
      <c r="D106" s="52" t="s">
        <v>4</v>
      </c>
      <c r="E106" s="52" t="s">
        <v>346</v>
      </c>
      <c r="F106" s="52" t="s">
        <v>44</v>
      </c>
      <c r="G106" s="52">
        <v>5178286</v>
      </c>
      <c r="H106" s="52">
        <v>937418</v>
      </c>
      <c r="I106" s="52">
        <v>0</v>
      </c>
      <c r="J106" s="52">
        <v>992951</v>
      </c>
      <c r="K106" s="52">
        <v>992951</v>
      </c>
      <c r="L106" s="52">
        <v>1.06</v>
      </c>
      <c r="M106" s="52"/>
      <c r="N106" s="52">
        <v>4240868</v>
      </c>
      <c r="O106" s="52" t="s">
        <v>320</v>
      </c>
      <c r="P106" s="52" t="s">
        <v>327</v>
      </c>
    </row>
    <row r="107" spans="1:16" ht="14" customHeight="1" x14ac:dyDescent="0.35">
      <c r="A107" s="27" t="str">
        <f t="shared" si="1"/>
        <v>Ares Senior Direct Lending 03|Devon Pension Fund</v>
      </c>
      <c r="B107" s="52" t="s">
        <v>293</v>
      </c>
      <c r="C107" s="52" t="s">
        <v>161</v>
      </c>
      <c r="D107" s="52" t="s">
        <v>5</v>
      </c>
      <c r="E107" s="52" t="s">
        <v>346</v>
      </c>
      <c r="F107" s="52" t="s">
        <v>44</v>
      </c>
      <c r="G107" s="52">
        <v>23310171</v>
      </c>
      <c r="H107" s="52">
        <v>4219808</v>
      </c>
      <c r="I107" s="52">
        <v>0</v>
      </c>
      <c r="J107" s="52">
        <v>4469794</v>
      </c>
      <c r="K107" s="52">
        <v>4469794</v>
      </c>
      <c r="L107" s="52">
        <v>1.06</v>
      </c>
      <c r="M107" s="52"/>
      <c r="N107" s="52">
        <v>19090363</v>
      </c>
      <c r="O107" s="52" t="s">
        <v>320</v>
      </c>
      <c r="P107" s="52" t="s">
        <v>327</v>
      </c>
    </row>
    <row r="108" spans="1:16" ht="14" customHeight="1" x14ac:dyDescent="0.35">
      <c r="A108" s="27" t="str">
        <f t="shared" si="1"/>
        <v>Ares Senior Direct Lending 03|Environment Agency Pension Fund</v>
      </c>
      <c r="B108" s="52" t="s">
        <v>293</v>
      </c>
      <c r="C108" s="52" t="s">
        <v>161</v>
      </c>
      <c r="D108" s="52" t="s">
        <v>7</v>
      </c>
      <c r="E108" s="52" t="s">
        <v>346</v>
      </c>
      <c r="F108" s="52" t="s">
        <v>44</v>
      </c>
      <c r="G108" s="52">
        <v>7768086</v>
      </c>
      <c r="H108" s="52">
        <v>1406246</v>
      </c>
      <c r="I108" s="52">
        <v>0</v>
      </c>
      <c r="J108" s="52">
        <v>1489552</v>
      </c>
      <c r="K108" s="52">
        <v>1489552</v>
      </c>
      <c r="L108" s="52">
        <v>1.06</v>
      </c>
      <c r="M108" s="52"/>
      <c r="N108" s="52">
        <v>6361840</v>
      </c>
      <c r="O108" s="52" t="s">
        <v>320</v>
      </c>
      <c r="P108" s="52" t="s">
        <v>327</v>
      </c>
    </row>
    <row r="109" spans="1:16" ht="14" customHeight="1" x14ac:dyDescent="0.35">
      <c r="A109" s="27" t="str">
        <f t="shared" si="1"/>
        <v>Ares Senior Direct Lending 03|Gloucestershire Pension Fund</v>
      </c>
      <c r="B109" s="52" t="s">
        <v>293</v>
      </c>
      <c r="C109" s="52" t="s">
        <v>161</v>
      </c>
      <c r="D109" s="52" t="s">
        <v>8</v>
      </c>
      <c r="E109" s="52" t="s">
        <v>346</v>
      </c>
      <c r="F109" s="52" t="s">
        <v>44</v>
      </c>
      <c r="G109" s="52">
        <v>4922000</v>
      </c>
      <c r="H109" s="52">
        <v>891023</v>
      </c>
      <c r="I109" s="52">
        <v>0</v>
      </c>
      <c r="J109" s="52">
        <v>943809</v>
      </c>
      <c r="K109" s="52">
        <v>943809</v>
      </c>
      <c r="L109" s="52">
        <v>1.06</v>
      </c>
      <c r="M109" s="52"/>
      <c r="N109" s="52">
        <v>4030977</v>
      </c>
      <c r="O109" s="52" t="s">
        <v>320</v>
      </c>
      <c r="P109" s="52" t="s">
        <v>327</v>
      </c>
    </row>
    <row r="110" spans="1:16" ht="14" customHeight="1" x14ac:dyDescent="0.35">
      <c r="A110" s="27" t="str">
        <f t="shared" si="1"/>
        <v>Ares Senior Direct Lending 03|Oxfordshire Pension Fund</v>
      </c>
      <c r="B110" s="52" t="s">
        <v>293</v>
      </c>
      <c r="C110" s="52" t="s">
        <v>161</v>
      </c>
      <c r="D110" s="52" t="s">
        <v>9</v>
      </c>
      <c r="E110" s="52" t="s">
        <v>346</v>
      </c>
      <c r="F110" s="52" t="s">
        <v>44</v>
      </c>
      <c r="G110" s="52">
        <v>11658371</v>
      </c>
      <c r="H110" s="52">
        <v>2110499</v>
      </c>
      <c r="I110" s="52">
        <v>0</v>
      </c>
      <c r="J110" s="52">
        <v>2235526</v>
      </c>
      <c r="K110" s="52">
        <v>2235526</v>
      </c>
      <c r="L110" s="52">
        <v>1.06</v>
      </c>
      <c r="M110" s="52"/>
      <c r="N110" s="52">
        <v>9547872</v>
      </c>
      <c r="O110" s="52" t="s">
        <v>320</v>
      </c>
      <c r="P110" s="52" t="s">
        <v>327</v>
      </c>
    </row>
    <row r="111" spans="1:16" ht="14" customHeight="1" x14ac:dyDescent="0.35">
      <c r="A111" s="27" t="str">
        <f t="shared" si="1"/>
        <v>Ares Senior Direct Lending 03|Wiltshire Pension Fund</v>
      </c>
      <c r="B111" s="52" t="s">
        <v>293</v>
      </c>
      <c r="C111" s="52" t="s">
        <v>161</v>
      </c>
      <c r="D111" s="52" t="s">
        <v>11</v>
      </c>
      <c r="E111" s="52" t="s">
        <v>346</v>
      </c>
      <c r="F111" s="52" t="s">
        <v>44</v>
      </c>
      <c r="G111" s="52">
        <v>20721029</v>
      </c>
      <c r="H111" s="52">
        <v>3751099</v>
      </c>
      <c r="I111" s="52">
        <v>0</v>
      </c>
      <c r="J111" s="52">
        <v>3973315</v>
      </c>
      <c r="K111" s="52">
        <v>3973315</v>
      </c>
      <c r="L111" s="52">
        <v>1.06</v>
      </c>
      <c r="M111" s="52"/>
      <c r="N111" s="52">
        <v>16969930</v>
      </c>
      <c r="O111" s="52" t="s">
        <v>320</v>
      </c>
      <c r="P111" s="52" t="s">
        <v>327</v>
      </c>
    </row>
    <row r="112" spans="1:16" ht="14" customHeight="1" x14ac:dyDescent="0.35">
      <c r="A112" s="27" t="str">
        <f t="shared" si="1"/>
        <v>Barings North America Private Loan 03|Avon Pension Fund</v>
      </c>
      <c r="B112" s="52" t="s">
        <v>293</v>
      </c>
      <c r="C112" s="52" t="s">
        <v>158</v>
      </c>
      <c r="D112" s="52" t="s">
        <v>2</v>
      </c>
      <c r="E112" s="52" t="s">
        <v>330</v>
      </c>
      <c r="F112" s="52" t="s">
        <v>44</v>
      </c>
      <c r="G112" s="52">
        <v>26801600</v>
      </c>
      <c r="H112" s="52">
        <v>2680160</v>
      </c>
      <c r="I112" s="52">
        <v>0</v>
      </c>
      <c r="J112" s="52">
        <v>2825272</v>
      </c>
      <c r="K112" s="52">
        <v>2825272</v>
      </c>
      <c r="L112" s="52">
        <v>1.05</v>
      </c>
      <c r="M112" s="52">
        <v>0.106</v>
      </c>
      <c r="N112" s="52">
        <v>24121440</v>
      </c>
      <c r="O112" s="52" t="s">
        <v>320</v>
      </c>
      <c r="P112" s="52" t="s">
        <v>327</v>
      </c>
    </row>
    <row r="113" spans="1:16" ht="14" customHeight="1" x14ac:dyDescent="0.35">
      <c r="A113" s="27" t="str">
        <f t="shared" si="1"/>
        <v>Barings North America Private Loan 03|Buckinghamshire Pension Fund</v>
      </c>
      <c r="B113" s="52" t="s">
        <v>293</v>
      </c>
      <c r="C113" s="52" t="s">
        <v>158</v>
      </c>
      <c r="D113" s="52" t="s">
        <v>3</v>
      </c>
      <c r="E113" s="52" t="s">
        <v>330</v>
      </c>
      <c r="F113" s="52" t="s">
        <v>44</v>
      </c>
      <c r="G113" s="52">
        <v>23649600</v>
      </c>
      <c r="H113" s="52">
        <v>2364960</v>
      </c>
      <c r="I113" s="52">
        <v>0</v>
      </c>
      <c r="J113" s="52">
        <v>2493006</v>
      </c>
      <c r="K113" s="52">
        <v>2493006</v>
      </c>
      <c r="L113" s="52">
        <v>1.05</v>
      </c>
      <c r="M113" s="52">
        <v>0.106</v>
      </c>
      <c r="N113" s="52">
        <v>21284640</v>
      </c>
      <c r="O113" s="52" t="s">
        <v>320</v>
      </c>
      <c r="P113" s="52" t="s">
        <v>327</v>
      </c>
    </row>
    <row r="114" spans="1:16" ht="14" customHeight="1" x14ac:dyDescent="0.35">
      <c r="A114" s="27" t="str">
        <f t="shared" si="1"/>
        <v>Barings North America Private Loan 03|Cornwall Pension Fund</v>
      </c>
      <c r="B114" s="52" t="s">
        <v>293</v>
      </c>
      <c r="C114" s="52" t="s">
        <v>158</v>
      </c>
      <c r="D114" s="52" t="s">
        <v>4</v>
      </c>
      <c r="E114" s="52" t="s">
        <v>330</v>
      </c>
      <c r="F114" s="52" t="s">
        <v>44</v>
      </c>
      <c r="G114" s="52">
        <v>6304000</v>
      </c>
      <c r="H114" s="52">
        <v>630400</v>
      </c>
      <c r="I114" s="52">
        <v>0</v>
      </c>
      <c r="J114" s="52">
        <v>664532</v>
      </c>
      <c r="K114" s="52">
        <v>664532</v>
      </c>
      <c r="L114" s="52">
        <v>1.05</v>
      </c>
      <c r="M114" s="52">
        <v>0.106</v>
      </c>
      <c r="N114" s="52">
        <v>5673600</v>
      </c>
      <c r="O114" s="52" t="s">
        <v>320</v>
      </c>
      <c r="P114" s="52" t="s">
        <v>327</v>
      </c>
    </row>
    <row r="115" spans="1:16" ht="14" customHeight="1" x14ac:dyDescent="0.35">
      <c r="A115" s="27" t="str">
        <f t="shared" si="1"/>
        <v>Barings North America Private Loan 03|Devon Pension Fund</v>
      </c>
      <c r="B115" s="52" t="s">
        <v>293</v>
      </c>
      <c r="C115" s="52" t="s">
        <v>158</v>
      </c>
      <c r="D115" s="52" t="s">
        <v>5</v>
      </c>
      <c r="E115" s="52" t="s">
        <v>330</v>
      </c>
      <c r="F115" s="52" t="s">
        <v>44</v>
      </c>
      <c r="G115" s="52">
        <v>28377601</v>
      </c>
      <c r="H115" s="52">
        <v>2837760</v>
      </c>
      <c r="I115" s="52">
        <v>0</v>
      </c>
      <c r="J115" s="52">
        <v>2991405</v>
      </c>
      <c r="K115" s="52">
        <v>2991405</v>
      </c>
      <c r="L115" s="52">
        <v>1.05</v>
      </c>
      <c r="M115" s="52">
        <v>0.106</v>
      </c>
      <c r="N115" s="52">
        <v>25539841</v>
      </c>
      <c r="O115" s="52" t="s">
        <v>320</v>
      </c>
      <c r="P115" s="52" t="s">
        <v>327</v>
      </c>
    </row>
    <row r="116" spans="1:16" ht="14" customHeight="1" x14ac:dyDescent="0.35">
      <c r="A116" s="27" t="str">
        <f t="shared" si="1"/>
        <v>Barings North America Private Loan 03|Environment Agency Pension Fund</v>
      </c>
      <c r="B116" s="52" t="s">
        <v>293</v>
      </c>
      <c r="C116" s="52" t="s">
        <v>158</v>
      </c>
      <c r="D116" s="52" t="s">
        <v>7</v>
      </c>
      <c r="E116" s="52" t="s">
        <v>330</v>
      </c>
      <c r="F116" s="52" t="s">
        <v>44</v>
      </c>
      <c r="G116" s="52">
        <v>9456800</v>
      </c>
      <c r="H116" s="52">
        <v>945680</v>
      </c>
      <c r="I116" s="52">
        <v>0</v>
      </c>
      <c r="J116" s="52">
        <v>996882</v>
      </c>
      <c r="K116" s="52">
        <v>996882</v>
      </c>
      <c r="L116" s="52">
        <v>1.05</v>
      </c>
      <c r="M116" s="52">
        <v>0.106</v>
      </c>
      <c r="N116" s="52">
        <v>8511120</v>
      </c>
      <c r="O116" s="52" t="s">
        <v>320</v>
      </c>
      <c r="P116" s="52" t="s">
        <v>327</v>
      </c>
    </row>
    <row r="117" spans="1:16" ht="14" customHeight="1" x14ac:dyDescent="0.35">
      <c r="A117" s="27" t="str">
        <f t="shared" si="1"/>
        <v>Barings North America Private Loan 03|Gloucestershire Pension Fund</v>
      </c>
      <c r="B117" s="52" t="s">
        <v>293</v>
      </c>
      <c r="C117" s="52" t="s">
        <v>158</v>
      </c>
      <c r="D117" s="52" t="s">
        <v>8</v>
      </c>
      <c r="E117" s="52" t="s">
        <v>330</v>
      </c>
      <c r="F117" s="52" t="s">
        <v>44</v>
      </c>
      <c r="G117" s="52">
        <v>5992000</v>
      </c>
      <c r="H117" s="52">
        <v>599200</v>
      </c>
      <c r="I117" s="52">
        <v>0</v>
      </c>
      <c r="J117" s="52">
        <v>631642</v>
      </c>
      <c r="K117" s="52">
        <v>631642</v>
      </c>
      <c r="L117" s="52">
        <v>1.05</v>
      </c>
      <c r="M117" s="52">
        <v>0.106</v>
      </c>
      <c r="N117" s="52">
        <v>5392800</v>
      </c>
      <c r="O117" s="52" t="s">
        <v>320</v>
      </c>
      <c r="P117" s="52" t="s">
        <v>327</v>
      </c>
    </row>
    <row r="118" spans="1:16" ht="14" customHeight="1" x14ac:dyDescent="0.35">
      <c r="A118" s="27" t="str">
        <f t="shared" si="1"/>
        <v>Barings North America Private Loan 03|Oxfordshire Pension Fund</v>
      </c>
      <c r="B118" s="52" t="s">
        <v>293</v>
      </c>
      <c r="C118" s="52" t="s">
        <v>158</v>
      </c>
      <c r="D118" s="52" t="s">
        <v>9</v>
      </c>
      <c r="E118" s="52" t="s">
        <v>330</v>
      </c>
      <c r="F118" s="52" t="s">
        <v>44</v>
      </c>
      <c r="G118" s="52">
        <v>14192800</v>
      </c>
      <c r="H118" s="52">
        <v>1419280</v>
      </c>
      <c r="I118" s="52">
        <v>0</v>
      </c>
      <c r="J118" s="52">
        <v>1496124</v>
      </c>
      <c r="K118" s="52">
        <v>1496124</v>
      </c>
      <c r="L118" s="52">
        <v>1.05</v>
      </c>
      <c r="M118" s="52">
        <v>0.106</v>
      </c>
      <c r="N118" s="52">
        <v>12773520</v>
      </c>
      <c r="O118" s="52" t="s">
        <v>320</v>
      </c>
      <c r="P118" s="52" t="s">
        <v>327</v>
      </c>
    </row>
    <row r="119" spans="1:16" ht="14" customHeight="1" x14ac:dyDescent="0.35">
      <c r="A119" s="27" t="str">
        <f t="shared" si="1"/>
        <v>Barings North America Private Loan 03|Wiltshire Pension Fund</v>
      </c>
      <c r="B119" s="52" t="s">
        <v>293</v>
      </c>
      <c r="C119" s="52" t="s">
        <v>158</v>
      </c>
      <c r="D119" s="52" t="s">
        <v>11</v>
      </c>
      <c r="E119" s="52" t="s">
        <v>330</v>
      </c>
      <c r="F119" s="52" t="s">
        <v>44</v>
      </c>
      <c r="G119" s="52">
        <v>25225599</v>
      </c>
      <c r="H119" s="52">
        <v>2522560</v>
      </c>
      <c r="I119" s="52">
        <v>0</v>
      </c>
      <c r="J119" s="52">
        <v>2659139</v>
      </c>
      <c r="K119" s="52">
        <v>2659139</v>
      </c>
      <c r="L119" s="52">
        <v>1.05</v>
      </c>
      <c r="M119" s="52">
        <v>0.106</v>
      </c>
      <c r="N119" s="52">
        <v>22703039</v>
      </c>
      <c r="O119" s="52" t="s">
        <v>320</v>
      </c>
      <c r="P119" s="52" t="s">
        <v>327</v>
      </c>
    </row>
    <row r="120" spans="1:16" ht="14" customHeight="1" x14ac:dyDescent="0.35">
      <c r="A120" s="27" t="str">
        <f t="shared" si="1"/>
        <v>BlackRock European Middle Market Private Debt Fund III|Avon Pension Fund</v>
      </c>
      <c r="B120" s="52" t="s">
        <v>293</v>
      </c>
      <c r="C120" s="52" t="s">
        <v>149</v>
      </c>
      <c r="D120" s="52" t="s">
        <v>2</v>
      </c>
      <c r="E120" s="52" t="s">
        <v>347</v>
      </c>
      <c r="F120" s="52" t="s">
        <v>44</v>
      </c>
      <c r="G120" s="52">
        <v>33502000</v>
      </c>
      <c r="H120" s="52">
        <v>27955324</v>
      </c>
      <c r="I120" s="52">
        <v>7076653</v>
      </c>
      <c r="J120" s="52">
        <v>25559747</v>
      </c>
      <c r="K120" s="52">
        <v>32636401</v>
      </c>
      <c r="L120" s="52">
        <v>1.17</v>
      </c>
      <c r="M120" s="52">
        <v>0.13</v>
      </c>
      <c r="N120" s="52">
        <v>9688386</v>
      </c>
      <c r="O120" s="52" t="s">
        <v>316</v>
      </c>
      <c r="P120" s="52" t="s">
        <v>327</v>
      </c>
    </row>
    <row r="121" spans="1:16" ht="14" customHeight="1" x14ac:dyDescent="0.35">
      <c r="A121" s="27" t="str">
        <f t="shared" si="1"/>
        <v>BlackRock European Middle Market Private Debt Fund III|Buckinghamshire Pension Fund</v>
      </c>
      <c r="B121" s="52" t="s">
        <v>293</v>
      </c>
      <c r="C121" s="52" t="s">
        <v>149</v>
      </c>
      <c r="D121" s="52" t="s">
        <v>3</v>
      </c>
      <c r="E121" s="52" t="s">
        <v>347</v>
      </c>
      <c r="F121" s="52" t="s">
        <v>44</v>
      </c>
      <c r="G121" s="52">
        <v>29562000</v>
      </c>
      <c r="H121" s="52">
        <v>24667640</v>
      </c>
      <c r="I121" s="52">
        <v>6244404</v>
      </c>
      <c r="J121" s="52">
        <v>22553795</v>
      </c>
      <c r="K121" s="52">
        <v>28798199</v>
      </c>
      <c r="L121" s="52">
        <v>1.17</v>
      </c>
      <c r="M121" s="52">
        <v>0.13</v>
      </c>
      <c r="N121" s="52">
        <v>8548984</v>
      </c>
      <c r="O121" s="52" t="s">
        <v>316</v>
      </c>
      <c r="P121" s="52" t="s">
        <v>327</v>
      </c>
    </row>
    <row r="122" spans="1:16" ht="14" customHeight="1" x14ac:dyDescent="0.35">
      <c r="A122" s="27" t="str">
        <f t="shared" si="1"/>
        <v>BlackRock European Middle Market Private Debt Fund III|Cornwall Pension Fund</v>
      </c>
      <c r="B122" s="52" t="s">
        <v>293</v>
      </c>
      <c r="C122" s="52" t="s">
        <v>149</v>
      </c>
      <c r="D122" s="52" t="s">
        <v>4</v>
      </c>
      <c r="E122" s="52" t="s">
        <v>347</v>
      </c>
      <c r="F122" s="52" t="s">
        <v>44</v>
      </c>
      <c r="G122" s="52">
        <v>7880000</v>
      </c>
      <c r="H122" s="52">
        <v>6575367</v>
      </c>
      <c r="I122" s="52">
        <v>1664498</v>
      </c>
      <c r="J122" s="52">
        <v>6011904</v>
      </c>
      <c r="K122" s="52">
        <v>7676403</v>
      </c>
      <c r="L122" s="52">
        <v>1.17</v>
      </c>
      <c r="M122" s="52">
        <v>0.13</v>
      </c>
      <c r="N122" s="52">
        <v>2278804</v>
      </c>
      <c r="O122" s="52" t="s">
        <v>316</v>
      </c>
      <c r="P122" s="52" t="s">
        <v>327</v>
      </c>
    </row>
    <row r="123" spans="1:16" ht="14" customHeight="1" x14ac:dyDescent="0.35">
      <c r="A123" s="27" t="str">
        <f t="shared" si="1"/>
        <v>BlackRock European Middle Market Private Debt Fund III|Devon Pension Fund</v>
      </c>
      <c r="B123" s="52" t="s">
        <v>293</v>
      </c>
      <c r="C123" s="52" t="s">
        <v>149</v>
      </c>
      <c r="D123" s="52" t="s">
        <v>5</v>
      </c>
      <c r="E123" s="52" t="s">
        <v>347</v>
      </c>
      <c r="F123" s="52" t="s">
        <v>44</v>
      </c>
      <c r="G123" s="52">
        <v>35472000</v>
      </c>
      <c r="H123" s="52">
        <v>29599166</v>
      </c>
      <c r="I123" s="52">
        <v>7492778</v>
      </c>
      <c r="J123" s="52">
        <v>27062723</v>
      </c>
      <c r="K123" s="52">
        <v>34555501</v>
      </c>
      <c r="L123" s="52">
        <v>1.17</v>
      </c>
      <c r="M123" s="52">
        <v>0.13</v>
      </c>
      <c r="N123" s="52">
        <v>10258087</v>
      </c>
      <c r="O123" s="52" t="s">
        <v>316</v>
      </c>
      <c r="P123" s="52" t="s">
        <v>327</v>
      </c>
    </row>
    <row r="124" spans="1:16" ht="14" customHeight="1" x14ac:dyDescent="0.35">
      <c r="A124" s="27" t="str">
        <f t="shared" si="1"/>
        <v>BlackRock European Middle Market Private Debt Fund III|Environment Agency Pension Fund</v>
      </c>
      <c r="B124" s="52" t="s">
        <v>293</v>
      </c>
      <c r="C124" s="52" t="s">
        <v>149</v>
      </c>
      <c r="D124" s="52" t="s">
        <v>7</v>
      </c>
      <c r="E124" s="52" t="s">
        <v>347</v>
      </c>
      <c r="F124" s="52" t="s">
        <v>44</v>
      </c>
      <c r="G124" s="52">
        <v>11821000</v>
      </c>
      <c r="H124" s="52">
        <v>9863885</v>
      </c>
      <c r="I124" s="52">
        <v>2496959</v>
      </c>
      <c r="J124" s="52">
        <v>9018619</v>
      </c>
      <c r="K124" s="52">
        <v>11515578</v>
      </c>
      <c r="L124" s="52">
        <v>1.17</v>
      </c>
      <c r="M124" s="52">
        <v>0.13</v>
      </c>
      <c r="N124" s="52">
        <v>3418495</v>
      </c>
      <c r="O124" s="52" t="s">
        <v>316</v>
      </c>
      <c r="P124" s="52" t="s">
        <v>327</v>
      </c>
    </row>
    <row r="125" spans="1:16" ht="14" customHeight="1" x14ac:dyDescent="0.35">
      <c r="A125" s="27" t="str">
        <f t="shared" si="1"/>
        <v>BlackRock European Middle Market Private Debt Fund III|Gloucestershire Pension Fund</v>
      </c>
      <c r="B125" s="52" t="s">
        <v>293</v>
      </c>
      <c r="C125" s="52" t="s">
        <v>149</v>
      </c>
      <c r="D125" s="52" t="s">
        <v>8</v>
      </c>
      <c r="E125" s="52" t="s">
        <v>347</v>
      </c>
      <c r="F125" s="52" t="s">
        <v>44</v>
      </c>
      <c r="G125" s="52">
        <v>7490000</v>
      </c>
      <c r="H125" s="52">
        <v>6249937</v>
      </c>
      <c r="I125" s="52">
        <v>1582118</v>
      </c>
      <c r="J125" s="52">
        <v>5714361</v>
      </c>
      <c r="K125" s="52">
        <v>7296479</v>
      </c>
      <c r="L125" s="52">
        <v>1.17</v>
      </c>
      <c r="M125" s="52">
        <v>0.13</v>
      </c>
      <c r="N125" s="52">
        <v>2166020</v>
      </c>
      <c r="O125" s="52" t="s">
        <v>316</v>
      </c>
      <c r="P125" s="52" t="s">
        <v>327</v>
      </c>
    </row>
    <row r="126" spans="1:16" ht="14" customHeight="1" x14ac:dyDescent="0.35">
      <c r="A126" s="27" t="str">
        <f t="shared" si="1"/>
        <v>BlackRock European Middle Market Private Debt Fund III|Oxfordshire Pension Fund</v>
      </c>
      <c r="B126" s="52" t="s">
        <v>293</v>
      </c>
      <c r="C126" s="52" t="s">
        <v>149</v>
      </c>
      <c r="D126" s="52" t="s">
        <v>9</v>
      </c>
      <c r="E126" s="52" t="s">
        <v>347</v>
      </c>
      <c r="F126" s="52" t="s">
        <v>44</v>
      </c>
      <c r="G126" s="52">
        <v>17741000</v>
      </c>
      <c r="H126" s="52">
        <v>14803755</v>
      </c>
      <c r="I126" s="52">
        <v>3747445</v>
      </c>
      <c r="J126" s="52">
        <v>13535176</v>
      </c>
      <c r="K126" s="52">
        <v>17282622</v>
      </c>
      <c r="L126" s="52">
        <v>1.17</v>
      </c>
      <c r="M126" s="52">
        <v>0.13</v>
      </c>
      <c r="N126" s="52">
        <v>5130489</v>
      </c>
      <c r="O126" s="52" t="s">
        <v>316</v>
      </c>
      <c r="P126" s="52" t="s">
        <v>327</v>
      </c>
    </row>
    <row r="127" spans="1:16" ht="14" customHeight="1" x14ac:dyDescent="0.35">
      <c r="A127" s="27" t="str">
        <f t="shared" si="1"/>
        <v>BlackRock European Middle Market Private Debt Fund III|Wiltshire Pension Fund</v>
      </c>
      <c r="B127" s="52" t="s">
        <v>293</v>
      </c>
      <c r="C127" s="52" t="s">
        <v>149</v>
      </c>
      <c r="D127" s="52" t="s">
        <v>11</v>
      </c>
      <c r="E127" s="52" t="s">
        <v>347</v>
      </c>
      <c r="F127" s="52" t="s">
        <v>44</v>
      </c>
      <c r="G127" s="52">
        <v>31532000</v>
      </c>
      <c r="H127" s="52">
        <v>26311482</v>
      </c>
      <c r="I127" s="52">
        <v>6660529</v>
      </c>
      <c r="J127" s="52">
        <v>24056771</v>
      </c>
      <c r="K127" s="52">
        <v>30717300</v>
      </c>
      <c r="L127" s="52">
        <v>1.17</v>
      </c>
      <c r="M127" s="52">
        <v>0.13</v>
      </c>
      <c r="N127" s="52">
        <v>9118685</v>
      </c>
      <c r="O127" s="52" t="s">
        <v>316</v>
      </c>
      <c r="P127" s="52" t="s">
        <v>327</v>
      </c>
    </row>
    <row r="128" spans="1:16" ht="14" customHeight="1" x14ac:dyDescent="0.35">
      <c r="A128" s="27" t="str">
        <f t="shared" si="1"/>
        <v>ICG Senior Debt Partners Fund 05|Avon Pension Fund</v>
      </c>
      <c r="B128" s="52" t="s">
        <v>293</v>
      </c>
      <c r="C128" s="52" t="s">
        <v>152</v>
      </c>
      <c r="D128" s="52" t="s">
        <v>2</v>
      </c>
      <c r="E128" s="52" t="s">
        <v>348</v>
      </c>
      <c r="F128" s="52" t="s">
        <v>44</v>
      </c>
      <c r="G128" s="52">
        <v>33502000</v>
      </c>
      <c r="H128" s="52">
        <v>13509425</v>
      </c>
      <c r="I128" s="52">
        <v>3550915</v>
      </c>
      <c r="J128" s="52">
        <v>10638594</v>
      </c>
      <c r="K128" s="52">
        <v>14189509</v>
      </c>
      <c r="L128" s="52">
        <v>1.05</v>
      </c>
      <c r="M128" s="52">
        <v>7.9000000000000001E-2</v>
      </c>
      <c r="N128" s="52">
        <v>23451400</v>
      </c>
      <c r="O128" s="52" t="s">
        <v>316</v>
      </c>
      <c r="P128" s="52" t="s">
        <v>327</v>
      </c>
    </row>
    <row r="129" spans="1:16" ht="14" customHeight="1" x14ac:dyDescent="0.35">
      <c r="A129" s="27" t="str">
        <f t="shared" si="1"/>
        <v>ICG Senior Debt Partners Fund 05|Buckinghamshire Pension Fund</v>
      </c>
      <c r="B129" s="52" t="s">
        <v>293</v>
      </c>
      <c r="C129" s="52" t="s">
        <v>152</v>
      </c>
      <c r="D129" s="52" t="s">
        <v>3</v>
      </c>
      <c r="E129" s="52" t="s">
        <v>348</v>
      </c>
      <c r="F129" s="52" t="s">
        <v>44</v>
      </c>
      <c r="G129" s="52">
        <v>29562000</v>
      </c>
      <c r="H129" s="52">
        <v>11920650</v>
      </c>
      <c r="I129" s="52">
        <v>3133310</v>
      </c>
      <c r="J129" s="52">
        <v>9387443</v>
      </c>
      <c r="K129" s="52">
        <v>12520753</v>
      </c>
      <c r="L129" s="52">
        <v>1.05</v>
      </c>
      <c r="M129" s="52">
        <v>7.9000000000000001E-2</v>
      </c>
      <c r="N129" s="52">
        <v>20693400</v>
      </c>
      <c r="O129" s="52" t="s">
        <v>316</v>
      </c>
      <c r="P129" s="52" t="s">
        <v>327</v>
      </c>
    </row>
    <row r="130" spans="1:16" ht="14" customHeight="1" x14ac:dyDescent="0.35">
      <c r="A130" s="27" t="str">
        <f t="shared" ref="A130:A193" si="2">C130&amp;"|"&amp;D130</f>
        <v>ICG Senior Debt Partners Fund 05|Cornwall Pension Fund</v>
      </c>
      <c r="B130" s="52" t="s">
        <v>293</v>
      </c>
      <c r="C130" s="52" t="s">
        <v>152</v>
      </c>
      <c r="D130" s="52" t="s">
        <v>4</v>
      </c>
      <c r="E130" s="52" t="s">
        <v>348</v>
      </c>
      <c r="F130" s="52" t="s">
        <v>44</v>
      </c>
      <c r="G130" s="52">
        <v>7880000</v>
      </c>
      <c r="H130" s="52">
        <v>3177549</v>
      </c>
      <c r="I130" s="52">
        <v>835210</v>
      </c>
      <c r="J130" s="52">
        <v>2502302</v>
      </c>
      <c r="K130" s="52">
        <v>3337512</v>
      </c>
      <c r="L130" s="52">
        <v>1.05</v>
      </c>
      <c r="M130" s="52">
        <v>7.9000000000000001E-2</v>
      </c>
      <c r="N130" s="52">
        <v>5516000</v>
      </c>
      <c r="O130" s="52" t="s">
        <v>316</v>
      </c>
      <c r="P130" s="52" t="s">
        <v>327</v>
      </c>
    </row>
    <row r="131" spans="1:16" ht="14" customHeight="1" x14ac:dyDescent="0.35">
      <c r="A131" s="27" t="str">
        <f t="shared" si="2"/>
        <v>ICG Senior Debt Partners Fund 05|Devon Pension Fund</v>
      </c>
      <c r="B131" s="52" t="s">
        <v>293</v>
      </c>
      <c r="C131" s="52" t="s">
        <v>152</v>
      </c>
      <c r="D131" s="52" t="s">
        <v>5</v>
      </c>
      <c r="E131" s="52" t="s">
        <v>348</v>
      </c>
      <c r="F131" s="52" t="s">
        <v>44</v>
      </c>
      <c r="G131" s="52">
        <v>35472000</v>
      </c>
      <c r="H131" s="52">
        <v>14303812</v>
      </c>
      <c r="I131" s="52">
        <v>3759718</v>
      </c>
      <c r="J131" s="52">
        <v>11264169</v>
      </c>
      <c r="K131" s="52">
        <v>15023887</v>
      </c>
      <c r="L131" s="52">
        <v>1.05</v>
      </c>
      <c r="M131" s="52">
        <v>7.9000000000000001E-2</v>
      </c>
      <c r="N131" s="52">
        <v>24830400</v>
      </c>
      <c r="O131" s="52" t="s">
        <v>316</v>
      </c>
      <c r="P131" s="52" t="s">
        <v>327</v>
      </c>
    </row>
    <row r="132" spans="1:16" ht="14" customHeight="1" x14ac:dyDescent="0.35">
      <c r="A132" s="27" t="str">
        <f t="shared" si="2"/>
        <v>ICG Senior Debt Partners Fund 05|Environment Agency Pension Fund</v>
      </c>
      <c r="B132" s="52" t="s">
        <v>293</v>
      </c>
      <c r="C132" s="52" t="s">
        <v>152</v>
      </c>
      <c r="D132" s="52" t="s">
        <v>7</v>
      </c>
      <c r="E132" s="52" t="s">
        <v>348</v>
      </c>
      <c r="F132" s="52" t="s">
        <v>44</v>
      </c>
      <c r="G132" s="52">
        <v>11821000</v>
      </c>
      <c r="H132" s="52">
        <v>4766728</v>
      </c>
      <c r="I132" s="52">
        <v>1252921</v>
      </c>
      <c r="J132" s="52">
        <v>3753771</v>
      </c>
      <c r="K132" s="52">
        <v>5006692</v>
      </c>
      <c r="L132" s="52">
        <v>1.05</v>
      </c>
      <c r="M132" s="52">
        <v>7.9000000000000001E-2</v>
      </c>
      <c r="N132" s="52">
        <v>8274700</v>
      </c>
      <c r="O132" s="52" t="s">
        <v>316</v>
      </c>
      <c r="P132" s="52" t="s">
        <v>327</v>
      </c>
    </row>
    <row r="133" spans="1:16" ht="14" customHeight="1" x14ac:dyDescent="0.35">
      <c r="A133" s="27" t="str">
        <f t="shared" si="2"/>
        <v>ICG Senior Debt Partners Fund 05|Gloucestershire Pension Fund</v>
      </c>
      <c r="B133" s="52" t="s">
        <v>293</v>
      </c>
      <c r="C133" s="52" t="s">
        <v>152</v>
      </c>
      <c r="D133" s="52" t="s">
        <v>8</v>
      </c>
      <c r="E133" s="52" t="s">
        <v>348</v>
      </c>
      <c r="F133" s="52" t="s">
        <v>44</v>
      </c>
      <c r="G133" s="52">
        <v>7490000</v>
      </c>
      <c r="H133" s="52">
        <v>3020285</v>
      </c>
      <c r="I133" s="52">
        <v>793874</v>
      </c>
      <c r="J133" s="52">
        <v>2378457</v>
      </c>
      <c r="K133" s="52">
        <v>3172331</v>
      </c>
      <c r="L133" s="52">
        <v>1.05</v>
      </c>
      <c r="M133" s="52">
        <v>7.9000000000000001E-2</v>
      </c>
      <c r="N133" s="52">
        <v>5243000</v>
      </c>
      <c r="O133" s="52" t="s">
        <v>316</v>
      </c>
      <c r="P133" s="52" t="s">
        <v>327</v>
      </c>
    </row>
    <row r="134" spans="1:16" ht="14" customHeight="1" x14ac:dyDescent="0.35">
      <c r="A134" s="27" t="str">
        <f t="shared" si="2"/>
        <v>ICG Senior Debt Partners Fund 05|Oxfordshire Pension Fund</v>
      </c>
      <c r="B134" s="52" t="s">
        <v>293</v>
      </c>
      <c r="C134" s="52" t="s">
        <v>152</v>
      </c>
      <c r="D134" s="52" t="s">
        <v>9</v>
      </c>
      <c r="E134" s="52" t="s">
        <v>348</v>
      </c>
      <c r="F134" s="52" t="s">
        <v>44</v>
      </c>
      <c r="G134" s="52">
        <v>17741000</v>
      </c>
      <c r="H134" s="52">
        <v>7153922</v>
      </c>
      <c r="I134" s="52">
        <v>1880389</v>
      </c>
      <c r="J134" s="52">
        <v>5633672</v>
      </c>
      <c r="K134" s="52">
        <v>7514061</v>
      </c>
      <c r="L134" s="52">
        <v>1.05</v>
      </c>
      <c r="M134" s="52">
        <v>7.9000000000000001E-2</v>
      </c>
      <c r="N134" s="52">
        <v>12418700</v>
      </c>
      <c r="O134" s="52" t="s">
        <v>316</v>
      </c>
      <c r="P134" s="52" t="s">
        <v>327</v>
      </c>
    </row>
    <row r="135" spans="1:16" ht="14" customHeight="1" x14ac:dyDescent="0.35">
      <c r="A135" s="27" t="str">
        <f t="shared" si="2"/>
        <v>ICG Senior Debt Partners Fund 05|Wiltshire Pension Fund</v>
      </c>
      <c r="B135" s="52" t="s">
        <v>293</v>
      </c>
      <c r="C135" s="52" t="s">
        <v>152</v>
      </c>
      <c r="D135" s="52" t="s">
        <v>11</v>
      </c>
      <c r="E135" s="52" t="s">
        <v>348</v>
      </c>
      <c r="F135" s="52" t="s">
        <v>44</v>
      </c>
      <c r="G135" s="52">
        <v>31532000</v>
      </c>
      <c r="H135" s="52">
        <v>12715037</v>
      </c>
      <c r="I135" s="52">
        <v>3342113</v>
      </c>
      <c r="J135" s="52">
        <v>10013018</v>
      </c>
      <c r="K135" s="52">
        <v>13355131</v>
      </c>
      <c r="L135" s="52">
        <v>1.05</v>
      </c>
      <c r="M135" s="52">
        <v>7.9000000000000001E-2</v>
      </c>
      <c r="N135" s="52">
        <v>22072400</v>
      </c>
      <c r="O135" s="52" t="s">
        <v>316</v>
      </c>
      <c r="P135" s="52" t="s">
        <v>327</v>
      </c>
    </row>
    <row r="136" spans="1:16" ht="14" customHeight="1" x14ac:dyDescent="0.35">
      <c r="A136" s="27" t="str">
        <f t="shared" si="2"/>
        <v>NB Private Debt 05 Lux (B)|Avon Pension Fund</v>
      </c>
      <c r="B136" s="52" t="s">
        <v>293</v>
      </c>
      <c r="C136" s="52" t="s">
        <v>162</v>
      </c>
      <c r="D136" s="52" t="s">
        <v>2</v>
      </c>
      <c r="E136" s="52" t="s">
        <v>349</v>
      </c>
      <c r="F136" s="52" t="s">
        <v>44</v>
      </c>
      <c r="G136" s="52">
        <v>30247520</v>
      </c>
      <c r="H136" s="52">
        <v>4192536</v>
      </c>
      <c r="I136" s="52">
        <v>0</v>
      </c>
      <c r="J136" s="52">
        <v>4197116</v>
      </c>
      <c r="K136" s="52">
        <v>4197116</v>
      </c>
      <c r="L136" s="52">
        <v>1</v>
      </c>
      <c r="M136" s="52">
        <v>3.0000000000000001E-3</v>
      </c>
      <c r="N136" s="52">
        <v>26054984</v>
      </c>
      <c r="O136" s="52" t="s">
        <v>320</v>
      </c>
      <c r="P136" s="52" t="s">
        <v>327</v>
      </c>
    </row>
    <row r="137" spans="1:16" ht="14" customHeight="1" x14ac:dyDescent="0.35">
      <c r="A137" s="27" t="str">
        <f t="shared" si="2"/>
        <v>NB Private Debt 05 Lux (B)|Buckinghamshire Pension Fund</v>
      </c>
      <c r="B137" s="52" t="s">
        <v>293</v>
      </c>
      <c r="C137" s="52" t="s">
        <v>162</v>
      </c>
      <c r="D137" s="52" t="s">
        <v>3</v>
      </c>
      <c r="E137" s="52" t="s">
        <v>349</v>
      </c>
      <c r="F137" s="52" t="s">
        <v>44</v>
      </c>
      <c r="G137" s="52">
        <v>26690263</v>
      </c>
      <c r="H137" s="52">
        <v>3699473</v>
      </c>
      <c r="I137" s="52">
        <v>0</v>
      </c>
      <c r="J137" s="52">
        <v>3703515</v>
      </c>
      <c r="K137" s="52">
        <v>3703515</v>
      </c>
      <c r="L137" s="52">
        <v>1</v>
      </c>
      <c r="M137" s="52">
        <v>3.0000000000000001E-3</v>
      </c>
      <c r="N137" s="52">
        <v>22990790</v>
      </c>
      <c r="O137" s="52" t="s">
        <v>320</v>
      </c>
      <c r="P137" s="52" t="s">
        <v>327</v>
      </c>
    </row>
    <row r="138" spans="1:16" ht="14" customHeight="1" x14ac:dyDescent="0.35">
      <c r="A138" s="27" t="str">
        <f t="shared" si="2"/>
        <v>NB Private Debt 05 Lux (B)|Cornwall Pension Fund</v>
      </c>
      <c r="B138" s="52" t="s">
        <v>293</v>
      </c>
      <c r="C138" s="52" t="s">
        <v>162</v>
      </c>
      <c r="D138" s="52" t="s">
        <v>4</v>
      </c>
      <c r="E138" s="52" t="s">
        <v>349</v>
      </c>
      <c r="F138" s="52" t="s">
        <v>44</v>
      </c>
      <c r="G138" s="52">
        <v>7114514</v>
      </c>
      <c r="H138" s="52">
        <v>986125</v>
      </c>
      <c r="I138" s="52">
        <v>0</v>
      </c>
      <c r="J138" s="52">
        <v>987202</v>
      </c>
      <c r="K138" s="52">
        <v>987202</v>
      </c>
      <c r="L138" s="52">
        <v>1</v>
      </c>
      <c r="M138" s="52">
        <v>3.0000000000000001E-3</v>
      </c>
      <c r="N138" s="52">
        <v>6128389</v>
      </c>
      <c r="O138" s="52" t="s">
        <v>320</v>
      </c>
      <c r="P138" s="52" t="s">
        <v>327</v>
      </c>
    </row>
    <row r="139" spans="1:16" ht="14" customHeight="1" x14ac:dyDescent="0.35">
      <c r="A139" s="27" t="str">
        <f t="shared" si="2"/>
        <v>NB Private Debt 05 Lux (B)|Devon Pension Fund</v>
      </c>
      <c r="B139" s="52" t="s">
        <v>293</v>
      </c>
      <c r="C139" s="52" t="s">
        <v>162</v>
      </c>
      <c r="D139" s="52" t="s">
        <v>5</v>
      </c>
      <c r="E139" s="52" t="s">
        <v>349</v>
      </c>
      <c r="F139" s="52" t="s">
        <v>44</v>
      </c>
      <c r="G139" s="52">
        <v>32026149</v>
      </c>
      <c r="H139" s="52">
        <v>4439069</v>
      </c>
      <c r="I139" s="52">
        <v>0</v>
      </c>
      <c r="J139" s="52">
        <v>4443919</v>
      </c>
      <c r="K139" s="52">
        <v>4443919</v>
      </c>
      <c r="L139" s="52">
        <v>1</v>
      </c>
      <c r="M139" s="52">
        <v>3.0000000000000001E-3</v>
      </c>
      <c r="N139" s="52">
        <v>27587080</v>
      </c>
      <c r="O139" s="52" t="s">
        <v>320</v>
      </c>
      <c r="P139" s="52" t="s">
        <v>327</v>
      </c>
    </row>
    <row r="140" spans="1:16" ht="14" customHeight="1" x14ac:dyDescent="0.35">
      <c r="A140" s="27" t="str">
        <f t="shared" si="2"/>
        <v>NB Private Debt 05 Lux (B)|Environment Agency Pension Fund</v>
      </c>
      <c r="B140" s="52" t="s">
        <v>293</v>
      </c>
      <c r="C140" s="52" t="s">
        <v>162</v>
      </c>
      <c r="D140" s="52" t="s">
        <v>7</v>
      </c>
      <c r="E140" s="52" t="s">
        <v>349</v>
      </c>
      <c r="F140" s="52" t="s">
        <v>44</v>
      </c>
      <c r="G140" s="52">
        <v>10672674</v>
      </c>
      <c r="H140" s="52">
        <v>1479313</v>
      </c>
      <c r="I140" s="52">
        <v>0</v>
      </c>
      <c r="J140" s="52">
        <v>1480929</v>
      </c>
      <c r="K140" s="52">
        <v>1480929</v>
      </c>
      <c r="L140" s="52">
        <v>1</v>
      </c>
      <c r="M140" s="52">
        <v>3.0000000000000001E-3</v>
      </c>
      <c r="N140" s="52">
        <v>9193361</v>
      </c>
      <c r="O140" s="52" t="s">
        <v>320</v>
      </c>
      <c r="P140" s="52" t="s">
        <v>327</v>
      </c>
    </row>
    <row r="141" spans="1:16" ht="14" customHeight="1" x14ac:dyDescent="0.35">
      <c r="A141" s="27" t="str">
        <f t="shared" si="2"/>
        <v>NB Private Debt 05 Lux (B)|Gloucestershire Pension Fund</v>
      </c>
      <c r="B141" s="52" t="s">
        <v>293</v>
      </c>
      <c r="C141" s="52" t="s">
        <v>162</v>
      </c>
      <c r="D141" s="52" t="s">
        <v>8</v>
      </c>
      <c r="E141" s="52" t="s">
        <v>349</v>
      </c>
      <c r="F141" s="52" t="s">
        <v>44</v>
      </c>
      <c r="G141" s="52">
        <v>6762400</v>
      </c>
      <c r="H141" s="52">
        <v>937320</v>
      </c>
      <c r="I141" s="52">
        <v>0</v>
      </c>
      <c r="J141" s="52">
        <v>938344</v>
      </c>
      <c r="K141" s="52">
        <v>938344</v>
      </c>
      <c r="L141" s="52">
        <v>1</v>
      </c>
      <c r="M141" s="52">
        <v>3.0000000000000001E-3</v>
      </c>
      <c r="N141" s="52">
        <v>5825080</v>
      </c>
      <c r="O141" s="52" t="s">
        <v>320</v>
      </c>
      <c r="P141" s="52" t="s">
        <v>327</v>
      </c>
    </row>
    <row r="142" spans="1:16" ht="14" customHeight="1" x14ac:dyDescent="0.35">
      <c r="A142" s="27" t="str">
        <f t="shared" si="2"/>
        <v>NB Private Debt 05 Lux (B)|Oxfordshire Pension Fund</v>
      </c>
      <c r="B142" s="52" t="s">
        <v>293</v>
      </c>
      <c r="C142" s="52" t="s">
        <v>162</v>
      </c>
      <c r="D142" s="52" t="s">
        <v>9</v>
      </c>
      <c r="E142" s="52" t="s">
        <v>349</v>
      </c>
      <c r="F142" s="52" t="s">
        <v>44</v>
      </c>
      <c r="G142" s="52">
        <v>16017589</v>
      </c>
      <c r="H142" s="52">
        <v>2220160</v>
      </c>
      <c r="I142" s="52">
        <v>0</v>
      </c>
      <c r="J142" s="52">
        <v>2222586</v>
      </c>
      <c r="K142" s="52">
        <v>2222586</v>
      </c>
      <c r="L142" s="52">
        <v>1</v>
      </c>
      <c r="M142" s="52">
        <v>3.0000000000000001E-3</v>
      </c>
      <c r="N142" s="52">
        <v>13797429</v>
      </c>
      <c r="O142" s="52" t="s">
        <v>320</v>
      </c>
      <c r="P142" s="52" t="s">
        <v>327</v>
      </c>
    </row>
    <row r="143" spans="1:16" ht="14" customHeight="1" x14ac:dyDescent="0.35">
      <c r="A143" s="27" t="str">
        <f t="shared" si="2"/>
        <v>NB Private Debt 05 Lux (B)|Wiltshire Pension Fund</v>
      </c>
      <c r="B143" s="52" t="s">
        <v>293</v>
      </c>
      <c r="C143" s="52" t="s">
        <v>162</v>
      </c>
      <c r="D143" s="52" t="s">
        <v>11</v>
      </c>
      <c r="E143" s="52" t="s">
        <v>349</v>
      </c>
      <c r="F143" s="52" t="s">
        <v>44</v>
      </c>
      <c r="G143" s="52">
        <v>28468891</v>
      </c>
      <c r="H143" s="52">
        <v>3946004</v>
      </c>
      <c r="I143" s="52">
        <v>0</v>
      </c>
      <c r="J143" s="52">
        <v>3950315</v>
      </c>
      <c r="K143" s="52">
        <v>3950315</v>
      </c>
      <c r="L143" s="52">
        <v>1</v>
      </c>
      <c r="M143" s="52">
        <v>3.0000000000000001E-3</v>
      </c>
      <c r="N143" s="52">
        <v>24522887</v>
      </c>
      <c r="O143" s="52" t="s">
        <v>320</v>
      </c>
      <c r="P143" s="52" t="s">
        <v>327</v>
      </c>
    </row>
    <row r="144" spans="1:16" ht="14" customHeight="1" x14ac:dyDescent="0.35">
      <c r="A144" s="27" t="str">
        <f t="shared" si="2"/>
        <v>Private Debt Portfolio Cycle II|Avon Pension Fund</v>
      </c>
      <c r="B144" s="52" t="s">
        <v>293</v>
      </c>
      <c r="C144" s="52" t="s">
        <v>145</v>
      </c>
      <c r="D144" s="52" t="s">
        <v>2</v>
      </c>
      <c r="E144" s="52" t="s">
        <v>350</v>
      </c>
      <c r="F144" s="52" t="s">
        <v>44</v>
      </c>
      <c r="G144" s="52">
        <v>245000000</v>
      </c>
      <c r="H144" s="52">
        <v>188241540</v>
      </c>
      <c r="I144" s="52">
        <v>34024309</v>
      </c>
      <c r="J144" s="52">
        <v>193088748</v>
      </c>
      <c r="K144" s="52">
        <v>227113057</v>
      </c>
      <c r="L144" s="52">
        <v>1.21</v>
      </c>
      <c r="M144" s="52">
        <v>0.11899999999999999</v>
      </c>
      <c r="N144" s="52">
        <v>67710726</v>
      </c>
      <c r="O144" s="52" t="s">
        <v>324</v>
      </c>
      <c r="P144" s="52" t="s">
        <v>351</v>
      </c>
    </row>
    <row r="145" spans="1:16" ht="14" customHeight="1" x14ac:dyDescent="0.35">
      <c r="A145" s="27" t="str">
        <f t="shared" si="2"/>
        <v>Private Debt Portfolio Cycle II|Buckinghamshire Pension Fund</v>
      </c>
      <c r="B145" s="52" t="s">
        <v>293</v>
      </c>
      <c r="C145" s="52" t="s">
        <v>145</v>
      </c>
      <c r="D145" s="52" t="s">
        <v>3</v>
      </c>
      <c r="E145" s="52" t="s">
        <v>350</v>
      </c>
      <c r="F145" s="52" t="s">
        <v>44</v>
      </c>
      <c r="G145" s="52">
        <v>130000000</v>
      </c>
      <c r="H145" s="52">
        <v>99883254</v>
      </c>
      <c r="I145" s="52">
        <v>18053722</v>
      </c>
      <c r="J145" s="52">
        <v>102455234</v>
      </c>
      <c r="K145" s="52">
        <v>120508956</v>
      </c>
      <c r="L145" s="52">
        <v>1.21</v>
      </c>
      <c r="M145" s="52">
        <v>0.11899999999999999</v>
      </c>
      <c r="N145" s="52">
        <v>35928156</v>
      </c>
      <c r="O145" s="52" t="s">
        <v>324</v>
      </c>
      <c r="P145" s="52" t="s">
        <v>351</v>
      </c>
    </row>
    <row r="146" spans="1:16" ht="14" customHeight="1" x14ac:dyDescent="0.35">
      <c r="A146" s="27" t="str">
        <f t="shared" si="2"/>
        <v>Private Debt Portfolio Cycle II|Cornwall Pension Fund</v>
      </c>
      <c r="B146" s="52" t="s">
        <v>293</v>
      </c>
      <c r="C146" s="52" t="s">
        <v>145</v>
      </c>
      <c r="D146" s="52" t="s">
        <v>4</v>
      </c>
      <c r="E146" s="52" t="s">
        <v>350</v>
      </c>
      <c r="F146" s="52" t="s">
        <v>44</v>
      </c>
      <c r="G146" s="52">
        <v>100000000</v>
      </c>
      <c r="H146" s="52">
        <v>76833274</v>
      </c>
      <c r="I146" s="52">
        <v>13887477</v>
      </c>
      <c r="J146" s="52">
        <v>78811724</v>
      </c>
      <c r="K146" s="52">
        <v>92699201</v>
      </c>
      <c r="L146" s="52">
        <v>1.21</v>
      </c>
      <c r="M146" s="52">
        <v>0.11899999999999999</v>
      </c>
      <c r="N146" s="52">
        <v>27637041</v>
      </c>
      <c r="O146" s="52" t="s">
        <v>324</v>
      </c>
      <c r="P146" s="52" t="s">
        <v>351</v>
      </c>
    </row>
    <row r="147" spans="1:16" ht="14" customHeight="1" x14ac:dyDescent="0.35">
      <c r="A147" s="27" t="str">
        <f t="shared" si="2"/>
        <v>Private Debt Portfolio Cycle II|Devon Pension Fund</v>
      </c>
      <c r="B147" s="52" t="s">
        <v>293</v>
      </c>
      <c r="C147" s="52" t="s">
        <v>145</v>
      </c>
      <c r="D147" s="52" t="s">
        <v>5</v>
      </c>
      <c r="E147" s="52" t="s">
        <v>350</v>
      </c>
      <c r="F147" s="52" t="s">
        <v>44</v>
      </c>
      <c r="G147" s="52">
        <v>100000000</v>
      </c>
      <c r="H147" s="52">
        <v>76833275</v>
      </c>
      <c r="I147" s="52">
        <v>13887477</v>
      </c>
      <c r="J147" s="52">
        <v>78811724</v>
      </c>
      <c r="K147" s="52">
        <v>92699201</v>
      </c>
      <c r="L147" s="52">
        <v>1.21</v>
      </c>
      <c r="M147" s="52">
        <v>0.11899999999999999</v>
      </c>
      <c r="N147" s="52">
        <v>27637040</v>
      </c>
      <c r="O147" s="52" t="s">
        <v>324</v>
      </c>
      <c r="P147" s="52" t="s">
        <v>351</v>
      </c>
    </row>
    <row r="148" spans="1:16" ht="14" customHeight="1" x14ac:dyDescent="0.35">
      <c r="A148" s="27" t="str">
        <f t="shared" si="2"/>
        <v>Private Debt Portfolio Cycle II|Gloucestershire Pension Fund</v>
      </c>
      <c r="B148" s="52" t="s">
        <v>293</v>
      </c>
      <c r="C148" s="52" t="s">
        <v>145</v>
      </c>
      <c r="D148" s="52" t="s">
        <v>8</v>
      </c>
      <c r="E148" s="52" t="s">
        <v>350</v>
      </c>
      <c r="F148" s="52" t="s">
        <v>44</v>
      </c>
      <c r="G148" s="52">
        <v>120000000</v>
      </c>
      <c r="H148" s="52">
        <v>92199928</v>
      </c>
      <c r="I148" s="52">
        <v>16664971</v>
      </c>
      <c r="J148" s="52">
        <v>94574074</v>
      </c>
      <c r="K148" s="52">
        <v>111239045</v>
      </c>
      <c r="L148" s="52">
        <v>1.21</v>
      </c>
      <c r="M148" s="52">
        <v>0.11899999999999999</v>
      </c>
      <c r="N148" s="52">
        <v>33164450</v>
      </c>
      <c r="O148" s="52" t="s">
        <v>324</v>
      </c>
      <c r="P148" s="52" t="s">
        <v>351</v>
      </c>
    </row>
    <row r="149" spans="1:16" ht="14" customHeight="1" x14ac:dyDescent="0.35">
      <c r="A149" s="27" t="str">
        <f t="shared" si="2"/>
        <v>Private Debt Portfolio Cycle II|Oxfordshire Pension Fund</v>
      </c>
      <c r="B149" s="52" t="s">
        <v>293</v>
      </c>
      <c r="C149" s="52" t="s">
        <v>145</v>
      </c>
      <c r="D149" s="52" t="s">
        <v>9</v>
      </c>
      <c r="E149" s="52" t="s">
        <v>350</v>
      </c>
      <c r="F149" s="52" t="s">
        <v>44</v>
      </c>
      <c r="G149" s="52">
        <v>70000000</v>
      </c>
      <c r="H149" s="52">
        <v>53783294</v>
      </c>
      <c r="I149" s="52">
        <v>9721232</v>
      </c>
      <c r="J149" s="52">
        <v>55168214</v>
      </c>
      <c r="K149" s="52">
        <v>64889446</v>
      </c>
      <c r="L149" s="52">
        <v>1.21</v>
      </c>
      <c r="M149" s="52">
        <v>0.11899999999999999</v>
      </c>
      <c r="N149" s="52">
        <v>19345924</v>
      </c>
      <c r="O149" s="52" t="s">
        <v>324</v>
      </c>
      <c r="P149" s="52" t="s">
        <v>351</v>
      </c>
    </row>
    <row r="150" spans="1:16" ht="14" customHeight="1" x14ac:dyDescent="0.35">
      <c r="A150" s="27" t="str">
        <f t="shared" si="2"/>
        <v>Private Debt Portfolio Cycle II|Wiltshire Pension Fund</v>
      </c>
      <c r="B150" s="52" t="s">
        <v>293</v>
      </c>
      <c r="C150" s="52" t="s">
        <v>145</v>
      </c>
      <c r="D150" s="52" t="s">
        <v>11</v>
      </c>
      <c r="E150" s="52" t="s">
        <v>350</v>
      </c>
      <c r="F150" s="52" t="s">
        <v>44</v>
      </c>
      <c r="G150" s="52">
        <v>180000000</v>
      </c>
      <c r="H150" s="52">
        <v>138299891</v>
      </c>
      <c r="I150" s="52">
        <v>24997456</v>
      </c>
      <c r="J150" s="52">
        <v>141861105</v>
      </c>
      <c r="K150" s="52">
        <v>166858561</v>
      </c>
      <c r="L150" s="52">
        <v>1.21</v>
      </c>
      <c r="M150" s="52">
        <v>0.11899999999999999</v>
      </c>
      <c r="N150" s="52">
        <v>49746674</v>
      </c>
      <c r="O150" s="52" t="s">
        <v>324</v>
      </c>
      <c r="P150" s="52" t="s">
        <v>351</v>
      </c>
    </row>
    <row r="151" spans="1:16" ht="14" customHeight="1" x14ac:dyDescent="0.35">
      <c r="A151" s="27" t="str">
        <f t="shared" si="2"/>
        <v>AlpInvest Co-Investment 08|Buckinghamshire Pension Fund</v>
      </c>
      <c r="B151" s="52" t="s">
        <v>294</v>
      </c>
      <c r="C151" s="52" t="s">
        <v>103</v>
      </c>
      <c r="D151" s="52" t="s">
        <v>3</v>
      </c>
      <c r="E151" s="52" t="s">
        <v>352</v>
      </c>
      <c r="F151" s="52" t="s">
        <v>49</v>
      </c>
      <c r="G151" s="52">
        <v>18969188</v>
      </c>
      <c r="H151" s="52">
        <v>18073630</v>
      </c>
      <c r="I151" s="52">
        <v>240234</v>
      </c>
      <c r="J151" s="52">
        <v>20380076</v>
      </c>
      <c r="K151" s="52">
        <v>20620311</v>
      </c>
      <c r="L151" s="52">
        <v>1.1399999999999999</v>
      </c>
      <c r="M151" s="52">
        <v>7.2999999999999995E-2</v>
      </c>
      <c r="N151" s="52">
        <v>1090745</v>
      </c>
      <c r="O151" s="52" t="s">
        <v>324</v>
      </c>
      <c r="P151" s="52" t="s">
        <v>351</v>
      </c>
    </row>
    <row r="152" spans="1:16" ht="14" customHeight="1" x14ac:dyDescent="0.35">
      <c r="A152" s="27" t="str">
        <f t="shared" si="2"/>
        <v>AlpInvest Co-Investment 08|Cornwall Pension Fund</v>
      </c>
      <c r="B152" s="52" t="s">
        <v>294</v>
      </c>
      <c r="C152" s="52" t="s">
        <v>103</v>
      </c>
      <c r="D152" s="52" t="s">
        <v>4</v>
      </c>
      <c r="E152" s="52" t="s">
        <v>352</v>
      </c>
      <c r="F152" s="52" t="s">
        <v>49</v>
      </c>
      <c r="G152" s="52">
        <v>8686683</v>
      </c>
      <c r="H152" s="52">
        <v>8276307</v>
      </c>
      <c r="I152" s="52">
        <v>110150</v>
      </c>
      <c r="J152" s="52">
        <v>9343344</v>
      </c>
      <c r="K152" s="52">
        <v>9453494</v>
      </c>
      <c r="L152" s="52">
        <v>1.1399999999999999</v>
      </c>
      <c r="M152" s="52">
        <v>7.2999999999999995E-2</v>
      </c>
      <c r="N152" s="52">
        <v>499860</v>
      </c>
      <c r="O152" s="52" t="s">
        <v>324</v>
      </c>
      <c r="P152" s="52" t="s">
        <v>351</v>
      </c>
    </row>
    <row r="153" spans="1:16" ht="14" customHeight="1" x14ac:dyDescent="0.35">
      <c r="A153" s="27" t="str">
        <f t="shared" si="2"/>
        <v>AlpInvest Co-Investment 08|Devon Pension Fund</v>
      </c>
      <c r="B153" s="52" t="s">
        <v>294</v>
      </c>
      <c r="C153" s="52" t="s">
        <v>103</v>
      </c>
      <c r="D153" s="52" t="s">
        <v>5</v>
      </c>
      <c r="E153" s="52" t="s">
        <v>352</v>
      </c>
      <c r="F153" s="52" t="s">
        <v>49</v>
      </c>
      <c r="G153" s="52">
        <v>19735328</v>
      </c>
      <c r="H153" s="52">
        <v>18802363</v>
      </c>
      <c r="I153" s="52">
        <v>250265</v>
      </c>
      <c r="J153" s="52">
        <v>21231001</v>
      </c>
      <c r="K153" s="52">
        <v>21481266</v>
      </c>
      <c r="L153" s="52">
        <v>1.1399999999999999</v>
      </c>
      <c r="M153" s="52">
        <v>7.2999999999999995E-2</v>
      </c>
      <c r="N153" s="52">
        <v>1136302</v>
      </c>
      <c r="O153" s="52" t="s">
        <v>324</v>
      </c>
      <c r="P153" s="52" t="s">
        <v>351</v>
      </c>
    </row>
    <row r="154" spans="1:16" ht="14" customHeight="1" x14ac:dyDescent="0.35">
      <c r="A154" s="27" t="str">
        <f t="shared" si="2"/>
        <v>AlpInvest Co-Investment 08|Gloucestershire Pension Fund</v>
      </c>
      <c r="B154" s="52" t="s">
        <v>294</v>
      </c>
      <c r="C154" s="52" t="s">
        <v>103</v>
      </c>
      <c r="D154" s="52" t="s">
        <v>8</v>
      </c>
      <c r="E154" s="52" t="s">
        <v>352</v>
      </c>
      <c r="F154" s="52" t="s">
        <v>49</v>
      </c>
      <c r="G154" s="52">
        <v>9488430</v>
      </c>
      <c r="H154" s="52">
        <v>9040750</v>
      </c>
      <c r="I154" s="52">
        <v>120267</v>
      </c>
      <c r="J154" s="52">
        <v>10194268</v>
      </c>
      <c r="K154" s="52">
        <v>10314536</v>
      </c>
      <c r="L154" s="52">
        <v>1.1399999999999999</v>
      </c>
      <c r="M154" s="52">
        <v>7.2999999999999995E-2</v>
      </c>
      <c r="N154" s="52">
        <v>545415</v>
      </c>
      <c r="O154" s="52" t="s">
        <v>324</v>
      </c>
      <c r="P154" s="52" t="s">
        <v>351</v>
      </c>
    </row>
    <row r="155" spans="1:16" ht="14" customHeight="1" x14ac:dyDescent="0.35">
      <c r="A155" s="27" t="str">
        <f t="shared" si="2"/>
        <v>AlpInvest Co-Investment 08|Oxfordshire Pension Fund</v>
      </c>
      <c r="B155" s="52" t="s">
        <v>294</v>
      </c>
      <c r="C155" s="52" t="s">
        <v>103</v>
      </c>
      <c r="D155" s="52" t="s">
        <v>9</v>
      </c>
      <c r="E155" s="52" t="s">
        <v>352</v>
      </c>
      <c r="F155" s="52" t="s">
        <v>49</v>
      </c>
      <c r="G155" s="52">
        <v>11050232</v>
      </c>
      <c r="H155" s="52">
        <v>10528009</v>
      </c>
      <c r="I155" s="52">
        <v>140111</v>
      </c>
      <c r="J155" s="52">
        <v>11887689</v>
      </c>
      <c r="K155" s="52">
        <v>12027800</v>
      </c>
      <c r="L155" s="52">
        <v>1.1399999999999999</v>
      </c>
      <c r="M155" s="52">
        <v>7.2999999999999995E-2</v>
      </c>
      <c r="N155" s="52">
        <v>636075</v>
      </c>
      <c r="O155" s="52" t="s">
        <v>324</v>
      </c>
      <c r="P155" s="52" t="s">
        <v>351</v>
      </c>
    </row>
    <row r="156" spans="1:16" ht="14" customHeight="1" x14ac:dyDescent="0.35">
      <c r="A156" s="27" t="str">
        <f t="shared" si="2"/>
        <v>AlpInvest Co-Investment 08|Somerset County Council Pension Fund</v>
      </c>
      <c r="B156" s="52" t="s">
        <v>294</v>
      </c>
      <c r="C156" s="52" t="s">
        <v>103</v>
      </c>
      <c r="D156" s="52" t="s">
        <v>10</v>
      </c>
      <c r="E156" s="52" t="s">
        <v>352</v>
      </c>
      <c r="F156" s="52" t="s">
        <v>49</v>
      </c>
      <c r="G156" s="52">
        <v>7894151</v>
      </c>
      <c r="H156" s="52">
        <v>7521182</v>
      </c>
      <c r="I156" s="52">
        <v>100106</v>
      </c>
      <c r="J156" s="52">
        <v>8492419</v>
      </c>
      <c r="K156" s="52">
        <v>8592525</v>
      </c>
      <c r="L156" s="52">
        <v>1.1399999999999999</v>
      </c>
      <c r="M156" s="52">
        <v>7.2999999999999995E-2</v>
      </c>
      <c r="N156" s="52">
        <v>454303</v>
      </c>
      <c r="O156" s="52" t="s">
        <v>324</v>
      </c>
      <c r="P156" s="52" t="s">
        <v>351</v>
      </c>
    </row>
    <row r="157" spans="1:16" ht="14" customHeight="1" x14ac:dyDescent="0.35">
      <c r="A157" s="27" t="str">
        <f t="shared" si="2"/>
        <v>AlpInvest Co-Investment 08|Wiltshire Pension Fund</v>
      </c>
      <c r="B157" s="52" t="s">
        <v>294</v>
      </c>
      <c r="C157" s="52" t="s">
        <v>103</v>
      </c>
      <c r="D157" s="52" t="s">
        <v>11</v>
      </c>
      <c r="E157" s="52" t="s">
        <v>352</v>
      </c>
      <c r="F157" s="52" t="s">
        <v>49</v>
      </c>
      <c r="G157" s="52">
        <v>22137249</v>
      </c>
      <c r="H157" s="52">
        <v>21092064</v>
      </c>
      <c r="I157" s="52">
        <v>280353</v>
      </c>
      <c r="J157" s="52">
        <v>23783770</v>
      </c>
      <c r="K157" s="52">
        <v>24064123</v>
      </c>
      <c r="L157" s="52">
        <v>1.1399999999999999</v>
      </c>
      <c r="M157" s="52">
        <v>7.2999999999999995E-2</v>
      </c>
      <c r="N157" s="52">
        <v>1272970</v>
      </c>
      <c r="O157" s="52" t="s">
        <v>324</v>
      </c>
      <c r="P157" s="52" t="s">
        <v>351</v>
      </c>
    </row>
    <row r="158" spans="1:16" ht="14" customHeight="1" x14ac:dyDescent="0.35">
      <c r="A158" s="27" t="str">
        <f t="shared" si="2"/>
        <v>AlpInvest Secondaries 07|Buckinghamshire Pension Fund</v>
      </c>
      <c r="B158" s="52" t="s">
        <v>294</v>
      </c>
      <c r="C158" s="52" t="s">
        <v>94</v>
      </c>
      <c r="D158" s="52" t="s">
        <v>3</v>
      </c>
      <c r="E158" s="52" t="s">
        <v>352</v>
      </c>
      <c r="F158" s="52" t="s">
        <v>49</v>
      </c>
      <c r="G158" s="52">
        <v>7642721</v>
      </c>
      <c r="H158" s="52">
        <v>5601438</v>
      </c>
      <c r="I158" s="52">
        <v>1485959</v>
      </c>
      <c r="J158" s="52">
        <v>5851815</v>
      </c>
      <c r="K158" s="52">
        <v>7337773</v>
      </c>
      <c r="L158" s="52">
        <v>1.31</v>
      </c>
      <c r="M158" s="52">
        <v>0.184</v>
      </c>
      <c r="N158" s="52">
        <v>2456992</v>
      </c>
      <c r="O158" s="52" t="s">
        <v>324</v>
      </c>
      <c r="P158" s="52" t="s">
        <v>317</v>
      </c>
    </row>
    <row r="159" spans="1:16" ht="14" customHeight="1" x14ac:dyDescent="0.35">
      <c r="A159" s="27" t="str">
        <f t="shared" si="2"/>
        <v>AlpInvest Secondaries 07|Dorset County Pension Fund</v>
      </c>
      <c r="B159" s="52" t="s">
        <v>294</v>
      </c>
      <c r="C159" s="52" t="s">
        <v>94</v>
      </c>
      <c r="D159" s="52" t="s">
        <v>6</v>
      </c>
      <c r="E159" s="52" t="s">
        <v>352</v>
      </c>
      <c r="F159" s="52" t="s">
        <v>49</v>
      </c>
      <c r="G159" s="52">
        <v>6528957</v>
      </c>
      <c r="H159" s="52">
        <v>4785237</v>
      </c>
      <c r="I159" s="52">
        <v>1269411</v>
      </c>
      <c r="J159" s="52">
        <v>4999047</v>
      </c>
      <c r="K159" s="52">
        <v>6268459</v>
      </c>
      <c r="L159" s="52">
        <v>1.31</v>
      </c>
      <c r="M159" s="52">
        <v>0.184</v>
      </c>
      <c r="N159" s="52">
        <v>2098916</v>
      </c>
      <c r="O159" s="52" t="s">
        <v>324</v>
      </c>
      <c r="P159" s="52" t="s">
        <v>317</v>
      </c>
    </row>
    <row r="160" spans="1:16" ht="14" customHeight="1" x14ac:dyDescent="0.35">
      <c r="A160" s="27" t="str">
        <f t="shared" si="2"/>
        <v>AlpInvest Secondaries 07|Gloucestershire Pension Fund</v>
      </c>
      <c r="B160" s="52" t="s">
        <v>294</v>
      </c>
      <c r="C160" s="52" t="s">
        <v>94</v>
      </c>
      <c r="D160" s="52" t="s">
        <v>8</v>
      </c>
      <c r="E160" s="52" t="s">
        <v>352</v>
      </c>
      <c r="F160" s="52" t="s">
        <v>49</v>
      </c>
      <c r="G160" s="52">
        <v>5107947</v>
      </c>
      <c r="H160" s="52">
        <v>3743872</v>
      </c>
      <c r="I160" s="52">
        <v>993126</v>
      </c>
      <c r="J160" s="52">
        <v>3911035</v>
      </c>
      <c r="K160" s="52">
        <v>4904161</v>
      </c>
      <c r="L160" s="52">
        <v>1.31</v>
      </c>
      <c r="M160" s="52">
        <v>0.184</v>
      </c>
      <c r="N160" s="52">
        <v>1642061</v>
      </c>
      <c r="O160" s="52" t="s">
        <v>324</v>
      </c>
      <c r="P160" s="52" t="s">
        <v>317</v>
      </c>
    </row>
    <row r="161" spans="1:16" ht="14" customHeight="1" x14ac:dyDescent="0.35">
      <c r="A161" s="27" t="str">
        <f t="shared" si="2"/>
        <v>AlpInvest Secondaries 07|Oxfordshire Pension Fund</v>
      </c>
      <c r="B161" s="52" t="s">
        <v>294</v>
      </c>
      <c r="C161" s="52" t="s">
        <v>94</v>
      </c>
      <c r="D161" s="52" t="s">
        <v>9</v>
      </c>
      <c r="E161" s="52" t="s">
        <v>352</v>
      </c>
      <c r="F161" s="52" t="s">
        <v>49</v>
      </c>
      <c r="G161" s="52">
        <v>10830390</v>
      </c>
      <c r="H161" s="52">
        <v>7937446</v>
      </c>
      <c r="I161" s="52">
        <v>2105727</v>
      </c>
      <c r="J161" s="52">
        <v>8292491</v>
      </c>
      <c r="K161" s="52">
        <v>10398218</v>
      </c>
      <c r="L161" s="52">
        <v>1.31</v>
      </c>
      <c r="M161" s="52">
        <v>0.184</v>
      </c>
      <c r="N161" s="52">
        <v>3481828</v>
      </c>
      <c r="O161" s="52" t="s">
        <v>324</v>
      </c>
      <c r="P161" s="52" t="s">
        <v>317</v>
      </c>
    </row>
    <row r="162" spans="1:16" ht="14" customHeight="1" x14ac:dyDescent="0.35">
      <c r="A162" s="27" t="str">
        <f t="shared" si="2"/>
        <v>Ardian LBO Fund 07 A|Buckinghamshire Pension Fund</v>
      </c>
      <c r="B162" s="52" t="s">
        <v>294</v>
      </c>
      <c r="C162" s="52" t="s">
        <v>90</v>
      </c>
      <c r="D162" s="52" t="s">
        <v>3</v>
      </c>
      <c r="E162" s="52" t="s">
        <v>353</v>
      </c>
      <c r="F162" s="52" t="s">
        <v>93</v>
      </c>
      <c r="G162" s="52">
        <v>7827091</v>
      </c>
      <c r="H162" s="52">
        <v>6199141</v>
      </c>
      <c r="I162" s="52">
        <v>1620397</v>
      </c>
      <c r="J162" s="52">
        <v>6430187</v>
      </c>
      <c r="K162" s="52">
        <v>8050584</v>
      </c>
      <c r="L162" s="52">
        <v>1.3</v>
      </c>
      <c r="M162" s="52">
        <v>9.1999999999999998E-2</v>
      </c>
      <c r="N162" s="52">
        <v>2047979</v>
      </c>
      <c r="O162" s="52" t="s">
        <v>324</v>
      </c>
      <c r="P162" s="52" t="s">
        <v>317</v>
      </c>
    </row>
    <row r="163" spans="1:16" ht="14" customHeight="1" x14ac:dyDescent="0.35">
      <c r="A163" s="27" t="str">
        <f t="shared" si="2"/>
        <v>Ardian LBO Fund 07 A|Dorset County Pension Fund</v>
      </c>
      <c r="B163" s="52" t="s">
        <v>294</v>
      </c>
      <c r="C163" s="52" t="s">
        <v>90</v>
      </c>
      <c r="D163" s="52" t="s">
        <v>6</v>
      </c>
      <c r="E163" s="52" t="s">
        <v>353</v>
      </c>
      <c r="F163" s="52" t="s">
        <v>93</v>
      </c>
      <c r="G163" s="52">
        <v>6533549</v>
      </c>
      <c r="H163" s="52">
        <v>5173876</v>
      </c>
      <c r="I163" s="52">
        <v>1353299</v>
      </c>
      <c r="J163" s="52">
        <v>5370266</v>
      </c>
      <c r="K163" s="52">
        <v>6723565</v>
      </c>
      <c r="L163" s="52">
        <v>1.3</v>
      </c>
      <c r="M163" s="52">
        <v>9.2999999999999999E-2</v>
      </c>
      <c r="N163" s="52">
        <v>1710400</v>
      </c>
      <c r="O163" s="52" t="s">
        <v>324</v>
      </c>
      <c r="P163" s="52" t="s">
        <v>317</v>
      </c>
    </row>
    <row r="164" spans="1:16" ht="14" customHeight="1" x14ac:dyDescent="0.35">
      <c r="A164" s="27" t="str">
        <f t="shared" si="2"/>
        <v>Ardian LBO Fund 07 A|Gloucestershire Pension Fund</v>
      </c>
      <c r="B164" s="52" t="s">
        <v>294</v>
      </c>
      <c r="C164" s="52" t="s">
        <v>90</v>
      </c>
      <c r="D164" s="52" t="s">
        <v>8</v>
      </c>
      <c r="E164" s="52" t="s">
        <v>353</v>
      </c>
      <c r="F164" s="52" t="s">
        <v>93</v>
      </c>
      <c r="G164" s="52">
        <v>4816672</v>
      </c>
      <c r="H164" s="52">
        <v>3814856</v>
      </c>
      <c r="I164" s="52">
        <v>997167</v>
      </c>
      <c r="J164" s="52">
        <v>3957039</v>
      </c>
      <c r="K164" s="52">
        <v>4954206</v>
      </c>
      <c r="L164" s="52">
        <v>1.3</v>
      </c>
      <c r="M164" s="52">
        <v>9.1999999999999998E-2</v>
      </c>
      <c r="N164" s="52">
        <v>1260295</v>
      </c>
      <c r="O164" s="52" t="s">
        <v>324</v>
      </c>
      <c r="P164" s="52" t="s">
        <v>317</v>
      </c>
    </row>
    <row r="165" spans="1:16" ht="14" customHeight="1" x14ac:dyDescent="0.35">
      <c r="A165" s="27" t="str">
        <f t="shared" si="2"/>
        <v>Ardian LBO Fund 07 A|Oxfordshire Pension Fund</v>
      </c>
      <c r="B165" s="52" t="s">
        <v>294</v>
      </c>
      <c r="C165" s="52" t="s">
        <v>90</v>
      </c>
      <c r="D165" s="52" t="s">
        <v>9</v>
      </c>
      <c r="E165" s="52" t="s">
        <v>353</v>
      </c>
      <c r="F165" s="52" t="s">
        <v>93</v>
      </c>
      <c r="G165" s="52">
        <v>10919815</v>
      </c>
      <c r="H165" s="52">
        <v>8647549</v>
      </c>
      <c r="I165" s="52">
        <v>2261433</v>
      </c>
      <c r="J165" s="52">
        <v>8973998</v>
      </c>
      <c r="K165" s="52">
        <v>11235431</v>
      </c>
      <c r="L165" s="52">
        <v>1.3</v>
      </c>
      <c r="M165" s="52">
        <v>9.2999999999999999E-2</v>
      </c>
      <c r="N165" s="52">
        <v>2858169</v>
      </c>
      <c r="O165" s="52" t="s">
        <v>324</v>
      </c>
      <c r="P165" s="52" t="s">
        <v>317</v>
      </c>
    </row>
    <row r="166" spans="1:16" ht="14" customHeight="1" x14ac:dyDescent="0.35">
      <c r="A166" s="27" t="str">
        <f t="shared" si="2"/>
        <v>Atomico Venture 06|Buckinghamshire Pension Fund</v>
      </c>
      <c r="B166" s="52" t="s">
        <v>294</v>
      </c>
      <c r="C166" s="52" t="s">
        <v>137</v>
      </c>
      <c r="D166" s="52" t="s">
        <v>3</v>
      </c>
      <c r="E166" s="52" t="s">
        <v>613</v>
      </c>
      <c r="F166" s="52" t="s">
        <v>49</v>
      </c>
      <c r="G166" s="52">
        <v>7208338</v>
      </c>
      <c r="H166" s="52">
        <v>2485013</v>
      </c>
      <c r="I166" s="52">
        <v>13726</v>
      </c>
      <c r="J166" s="52">
        <v>2018268</v>
      </c>
      <c r="K166" s="52">
        <v>2031994</v>
      </c>
      <c r="L166" s="52">
        <v>0.82</v>
      </c>
      <c r="M166" s="52">
        <v>-0.19700000000000001</v>
      </c>
      <c r="N166" s="52">
        <v>4723325</v>
      </c>
      <c r="O166" s="52" t="s">
        <v>316</v>
      </c>
      <c r="P166" s="52" t="s">
        <v>351</v>
      </c>
    </row>
    <row r="167" spans="1:16" ht="14" customHeight="1" x14ac:dyDescent="0.35">
      <c r="A167" s="27" t="str">
        <f t="shared" si="2"/>
        <v>Atomico Venture 06|Cornwall Pension Fund</v>
      </c>
      <c r="B167" s="52" t="s">
        <v>294</v>
      </c>
      <c r="C167" s="52" t="s">
        <v>137</v>
      </c>
      <c r="D167" s="52" t="s">
        <v>4</v>
      </c>
      <c r="E167" s="52" t="s">
        <v>613</v>
      </c>
      <c r="F167" s="52" t="s">
        <v>49</v>
      </c>
      <c r="G167" s="52">
        <v>3300943</v>
      </c>
      <c r="H167" s="52">
        <v>1137972</v>
      </c>
      <c r="I167" s="52">
        <v>6286</v>
      </c>
      <c r="J167" s="52">
        <v>924233</v>
      </c>
      <c r="K167" s="52">
        <v>930519</v>
      </c>
      <c r="L167" s="52">
        <v>0.82</v>
      </c>
      <c r="M167" s="52">
        <v>-0.19700000000000001</v>
      </c>
      <c r="N167" s="52">
        <v>2162971</v>
      </c>
      <c r="O167" s="52" t="s">
        <v>316</v>
      </c>
      <c r="P167" s="52" t="s">
        <v>351</v>
      </c>
    </row>
    <row r="168" spans="1:16" ht="14" customHeight="1" x14ac:dyDescent="0.35">
      <c r="A168" s="27" t="str">
        <f t="shared" si="2"/>
        <v>Atomico Venture 06|Devon Pension Fund</v>
      </c>
      <c r="B168" s="52" t="s">
        <v>294</v>
      </c>
      <c r="C168" s="52" t="s">
        <v>137</v>
      </c>
      <c r="D168" s="52" t="s">
        <v>5</v>
      </c>
      <c r="E168" s="52" t="s">
        <v>613</v>
      </c>
      <c r="F168" s="52" t="s">
        <v>49</v>
      </c>
      <c r="G168" s="52">
        <v>7511325</v>
      </c>
      <c r="H168" s="52">
        <v>2591823</v>
      </c>
      <c r="I168" s="52">
        <v>14296</v>
      </c>
      <c r="J168" s="52">
        <v>2102093</v>
      </c>
      <c r="K168" s="52">
        <v>2116390</v>
      </c>
      <c r="L168" s="52">
        <v>0.82</v>
      </c>
      <c r="M168" s="52">
        <v>-0.19900000000000001</v>
      </c>
      <c r="N168" s="52">
        <v>4919502</v>
      </c>
      <c r="O168" s="52" t="s">
        <v>316</v>
      </c>
      <c r="P168" s="52" t="s">
        <v>351</v>
      </c>
    </row>
    <row r="169" spans="1:16" ht="14" customHeight="1" x14ac:dyDescent="0.35">
      <c r="A169" s="27" t="str">
        <f t="shared" si="2"/>
        <v>Atomico Venture 06|Gloucestershire Pension Fund</v>
      </c>
      <c r="B169" s="52" t="s">
        <v>294</v>
      </c>
      <c r="C169" s="52" t="s">
        <v>137</v>
      </c>
      <c r="D169" s="52" t="s">
        <v>8</v>
      </c>
      <c r="E169" s="52" t="s">
        <v>613</v>
      </c>
      <c r="F169" s="52" t="s">
        <v>49</v>
      </c>
      <c r="G169" s="52">
        <v>4744146</v>
      </c>
      <c r="H169" s="52">
        <v>1635504</v>
      </c>
      <c r="I169" s="52">
        <v>9034</v>
      </c>
      <c r="J169" s="52">
        <v>1328316</v>
      </c>
      <c r="K169" s="52">
        <v>1337350</v>
      </c>
      <c r="L169" s="52">
        <v>0.82</v>
      </c>
      <c r="M169" s="52">
        <v>-0.19700000000000001</v>
      </c>
      <c r="N169" s="52">
        <v>3108642</v>
      </c>
      <c r="O169" s="52" t="s">
        <v>316</v>
      </c>
      <c r="P169" s="52" t="s">
        <v>351</v>
      </c>
    </row>
    <row r="170" spans="1:16" ht="14" customHeight="1" x14ac:dyDescent="0.35">
      <c r="A170" s="27" t="str">
        <f t="shared" si="2"/>
        <v>Atomico Venture 06|Oxfordshire Pension Fund</v>
      </c>
      <c r="B170" s="52" t="s">
        <v>294</v>
      </c>
      <c r="C170" s="52" t="s">
        <v>137</v>
      </c>
      <c r="D170" s="52" t="s">
        <v>9</v>
      </c>
      <c r="E170" s="52" t="s">
        <v>613</v>
      </c>
      <c r="F170" s="52" t="s">
        <v>49</v>
      </c>
      <c r="G170" s="52">
        <v>4228726</v>
      </c>
      <c r="H170" s="52">
        <v>1472195</v>
      </c>
      <c r="I170" s="52">
        <v>8011</v>
      </c>
      <c r="J170" s="52">
        <v>1177860</v>
      </c>
      <c r="K170" s="52">
        <v>1185871</v>
      </c>
      <c r="L170" s="52">
        <v>0.81</v>
      </c>
      <c r="M170" s="52">
        <v>-0.20799999999999999</v>
      </c>
      <c r="N170" s="52">
        <v>2756531</v>
      </c>
      <c r="O170" s="52" t="s">
        <v>316</v>
      </c>
      <c r="P170" s="52" t="s">
        <v>351</v>
      </c>
    </row>
    <row r="171" spans="1:16" ht="14" customHeight="1" x14ac:dyDescent="0.35">
      <c r="A171" s="27" t="str">
        <f t="shared" si="2"/>
        <v>Atomico Venture 06|Somerset County Council Pension Fund</v>
      </c>
      <c r="B171" s="52" t="s">
        <v>294</v>
      </c>
      <c r="C171" s="52" t="s">
        <v>137</v>
      </c>
      <c r="D171" s="52" t="s">
        <v>10</v>
      </c>
      <c r="E171" s="52" t="s">
        <v>613</v>
      </c>
      <c r="F171" s="52" t="s">
        <v>49</v>
      </c>
      <c r="G171" s="52">
        <v>3001555</v>
      </c>
      <c r="H171" s="52">
        <v>1034760</v>
      </c>
      <c r="I171" s="52">
        <v>5716</v>
      </c>
      <c r="J171" s="52">
        <v>840407</v>
      </c>
      <c r="K171" s="52">
        <v>846123</v>
      </c>
      <c r="L171" s="52">
        <v>0.82</v>
      </c>
      <c r="M171" s="52">
        <v>-0.19700000000000001</v>
      </c>
      <c r="N171" s="52">
        <v>1966795</v>
      </c>
      <c r="O171" s="52" t="s">
        <v>316</v>
      </c>
      <c r="P171" s="52" t="s">
        <v>351</v>
      </c>
    </row>
    <row r="172" spans="1:16" ht="14" customHeight="1" x14ac:dyDescent="0.35">
      <c r="A172" s="27" t="str">
        <f t="shared" si="2"/>
        <v>Atomico Venture 06|Wiltshire Pension Fund</v>
      </c>
      <c r="B172" s="52" t="s">
        <v>294</v>
      </c>
      <c r="C172" s="52" t="s">
        <v>137</v>
      </c>
      <c r="D172" s="52" t="s">
        <v>11</v>
      </c>
      <c r="E172" s="52" t="s">
        <v>613</v>
      </c>
      <c r="F172" s="52" t="s">
        <v>49</v>
      </c>
      <c r="G172" s="52">
        <v>8413566</v>
      </c>
      <c r="H172" s="52">
        <v>2900505</v>
      </c>
      <c r="I172" s="52">
        <v>16021</v>
      </c>
      <c r="J172" s="52">
        <v>2355720</v>
      </c>
      <c r="K172" s="52">
        <v>2371741</v>
      </c>
      <c r="L172" s="52">
        <v>0.82</v>
      </c>
      <c r="M172" s="52">
        <v>-0.19700000000000001</v>
      </c>
      <c r="N172" s="52">
        <v>5513061</v>
      </c>
      <c r="O172" s="52" t="s">
        <v>316</v>
      </c>
      <c r="P172" s="52" t="s">
        <v>351</v>
      </c>
    </row>
    <row r="173" spans="1:16" ht="14" customHeight="1" x14ac:dyDescent="0.35">
      <c r="A173" s="27" t="str">
        <f t="shared" si="2"/>
        <v>Baring Asia 08|Buckinghamshire Pension Fund</v>
      </c>
      <c r="B173" s="52" t="s">
        <v>294</v>
      </c>
      <c r="C173" s="52" t="s">
        <v>139</v>
      </c>
      <c r="D173" s="52" t="s">
        <v>3</v>
      </c>
      <c r="E173" s="52" t="s">
        <v>354</v>
      </c>
      <c r="F173" s="52" t="s">
        <v>49</v>
      </c>
      <c r="G173" s="52">
        <v>9370913</v>
      </c>
      <c r="H173" s="52">
        <v>4451006</v>
      </c>
      <c r="I173" s="52">
        <v>227</v>
      </c>
      <c r="J173" s="52">
        <v>4725825</v>
      </c>
      <c r="K173" s="52">
        <v>4726052</v>
      </c>
      <c r="L173" s="52">
        <v>1.06</v>
      </c>
      <c r="M173" s="52">
        <v>9.4E-2</v>
      </c>
      <c r="N173" s="52">
        <v>4920129</v>
      </c>
      <c r="O173" s="52" t="s">
        <v>334</v>
      </c>
      <c r="P173" s="52" t="s">
        <v>351</v>
      </c>
    </row>
    <row r="174" spans="1:16" ht="14" customHeight="1" x14ac:dyDescent="0.35">
      <c r="A174" s="27" t="str">
        <f t="shared" si="2"/>
        <v>Baring Asia 08|Cornwall Pension Fund</v>
      </c>
      <c r="B174" s="52" t="s">
        <v>294</v>
      </c>
      <c r="C174" s="52" t="s">
        <v>139</v>
      </c>
      <c r="D174" s="52" t="s">
        <v>4</v>
      </c>
      <c r="E174" s="52" t="s">
        <v>354</v>
      </c>
      <c r="F174" s="52" t="s">
        <v>49</v>
      </c>
      <c r="G174" s="52">
        <v>4293285</v>
      </c>
      <c r="H174" s="52">
        <v>2036816</v>
      </c>
      <c r="I174" s="52">
        <v>103</v>
      </c>
      <c r="J174" s="52">
        <v>2167455</v>
      </c>
      <c r="K174" s="52">
        <v>2167558</v>
      </c>
      <c r="L174" s="52">
        <v>1.06</v>
      </c>
      <c r="M174" s="52">
        <v>9.8000000000000004E-2</v>
      </c>
      <c r="N174" s="52">
        <v>2256570</v>
      </c>
      <c r="O174" s="52" t="s">
        <v>334</v>
      </c>
      <c r="P174" s="52" t="s">
        <v>351</v>
      </c>
    </row>
    <row r="175" spans="1:16" ht="14" customHeight="1" x14ac:dyDescent="0.35">
      <c r="A175" s="27" t="str">
        <f t="shared" si="2"/>
        <v>Baring Asia 08|Devon Pension Fund</v>
      </c>
      <c r="B175" s="52" t="s">
        <v>294</v>
      </c>
      <c r="C175" s="52" t="s">
        <v>139</v>
      </c>
      <c r="D175" s="52" t="s">
        <v>5</v>
      </c>
      <c r="E175" s="52" t="s">
        <v>354</v>
      </c>
      <c r="F175" s="52" t="s">
        <v>49</v>
      </c>
      <c r="G175" s="52">
        <v>9744224</v>
      </c>
      <c r="H175" s="52">
        <v>4622844</v>
      </c>
      <c r="I175" s="52">
        <v>234</v>
      </c>
      <c r="J175" s="52">
        <v>4919348</v>
      </c>
      <c r="K175" s="52">
        <v>4919582</v>
      </c>
      <c r="L175" s="52">
        <v>1.06</v>
      </c>
      <c r="M175" s="52">
        <v>9.8000000000000004E-2</v>
      </c>
      <c r="N175" s="52">
        <v>5121608</v>
      </c>
      <c r="O175" s="52" t="s">
        <v>334</v>
      </c>
      <c r="P175" s="52" t="s">
        <v>351</v>
      </c>
    </row>
    <row r="176" spans="1:16" ht="14" customHeight="1" x14ac:dyDescent="0.35">
      <c r="A176" s="27" t="str">
        <f t="shared" si="2"/>
        <v>Baring Asia 08|Gloucestershire Pension Fund</v>
      </c>
      <c r="B176" s="52" t="s">
        <v>294</v>
      </c>
      <c r="C176" s="52" t="s">
        <v>139</v>
      </c>
      <c r="D176" s="52" t="s">
        <v>8</v>
      </c>
      <c r="E176" s="52" t="s">
        <v>354</v>
      </c>
      <c r="F176" s="52" t="s">
        <v>49</v>
      </c>
      <c r="G176" s="52">
        <v>6156263</v>
      </c>
      <c r="H176" s="52">
        <v>2920648</v>
      </c>
      <c r="I176" s="52">
        <v>149</v>
      </c>
      <c r="J176" s="52">
        <v>3107975</v>
      </c>
      <c r="K176" s="52">
        <v>3108124</v>
      </c>
      <c r="L176" s="52">
        <v>1.06</v>
      </c>
      <c r="M176" s="52">
        <v>9.8000000000000004E-2</v>
      </c>
      <c r="N176" s="52">
        <v>3235760</v>
      </c>
      <c r="O176" s="52" t="s">
        <v>334</v>
      </c>
      <c r="P176" s="52" t="s">
        <v>351</v>
      </c>
    </row>
    <row r="177" spans="1:16" ht="14" customHeight="1" x14ac:dyDescent="0.35">
      <c r="A177" s="27" t="str">
        <f t="shared" si="2"/>
        <v>Baring Asia 08|Oxfordshire Pension Fund</v>
      </c>
      <c r="B177" s="52" t="s">
        <v>294</v>
      </c>
      <c r="C177" s="52" t="s">
        <v>139</v>
      </c>
      <c r="D177" s="52" t="s">
        <v>9</v>
      </c>
      <c r="E177" s="52" t="s">
        <v>354</v>
      </c>
      <c r="F177" s="52" t="s">
        <v>49</v>
      </c>
      <c r="G177" s="52">
        <v>5464448</v>
      </c>
      <c r="H177" s="52">
        <v>2595509</v>
      </c>
      <c r="I177" s="52">
        <v>131</v>
      </c>
      <c r="J177" s="52">
        <v>2755764</v>
      </c>
      <c r="K177" s="52">
        <v>2755896</v>
      </c>
      <c r="L177" s="52">
        <v>1.06</v>
      </c>
      <c r="M177" s="52">
        <v>9.4E-2</v>
      </c>
      <c r="N177" s="52">
        <v>2869068</v>
      </c>
      <c r="O177" s="52" t="s">
        <v>334</v>
      </c>
      <c r="P177" s="52" t="s">
        <v>351</v>
      </c>
    </row>
    <row r="178" spans="1:16" ht="14" customHeight="1" x14ac:dyDescent="0.35">
      <c r="A178" s="27" t="str">
        <f t="shared" si="2"/>
        <v>Baring Asia 08|Somerset County Council Pension Fund</v>
      </c>
      <c r="B178" s="52" t="s">
        <v>294</v>
      </c>
      <c r="C178" s="52" t="s">
        <v>139</v>
      </c>
      <c r="D178" s="52" t="s">
        <v>10</v>
      </c>
      <c r="E178" s="52" t="s">
        <v>354</v>
      </c>
      <c r="F178" s="52" t="s">
        <v>49</v>
      </c>
      <c r="G178" s="52">
        <v>3906466</v>
      </c>
      <c r="H178" s="52">
        <v>1855497</v>
      </c>
      <c r="I178" s="52">
        <v>94</v>
      </c>
      <c r="J178" s="52">
        <v>1970062</v>
      </c>
      <c r="K178" s="52">
        <v>1970157</v>
      </c>
      <c r="L178" s="52">
        <v>1.06</v>
      </c>
      <c r="M178" s="52">
        <v>9.4E-2</v>
      </c>
      <c r="N178" s="52">
        <v>2051061</v>
      </c>
      <c r="O178" s="52" t="s">
        <v>334</v>
      </c>
      <c r="P178" s="52" t="s">
        <v>351</v>
      </c>
    </row>
    <row r="179" spans="1:16" ht="14" customHeight="1" x14ac:dyDescent="0.35">
      <c r="A179" s="27" t="str">
        <f t="shared" si="2"/>
        <v>Baring Asia 08|Wiltshire Pension Fund</v>
      </c>
      <c r="B179" s="52" t="s">
        <v>294</v>
      </c>
      <c r="C179" s="52" t="s">
        <v>139</v>
      </c>
      <c r="D179" s="52" t="s">
        <v>11</v>
      </c>
      <c r="E179" s="52" t="s">
        <v>354</v>
      </c>
      <c r="F179" s="52" t="s">
        <v>49</v>
      </c>
      <c r="G179" s="52">
        <v>10917211</v>
      </c>
      <c r="H179" s="52">
        <v>5179331</v>
      </c>
      <c r="I179" s="52">
        <v>262</v>
      </c>
      <c r="J179" s="52">
        <v>5511528</v>
      </c>
      <c r="K179" s="52">
        <v>5511790</v>
      </c>
      <c r="L179" s="52">
        <v>1.06</v>
      </c>
      <c r="M179" s="52">
        <v>9.8000000000000004E-2</v>
      </c>
      <c r="N179" s="52">
        <v>5738135</v>
      </c>
      <c r="O179" s="52" t="s">
        <v>334</v>
      </c>
      <c r="P179" s="52" t="s">
        <v>351</v>
      </c>
    </row>
    <row r="180" spans="1:16" ht="14" customHeight="1" x14ac:dyDescent="0.35">
      <c r="A180" s="27" t="str">
        <f t="shared" si="2"/>
        <v>CD Global Secondaries 05 (Feeder)|Buckinghamshire Pension Fund</v>
      </c>
      <c r="B180" s="52" t="s">
        <v>294</v>
      </c>
      <c r="C180" s="52" t="s">
        <v>77</v>
      </c>
      <c r="D180" s="52" t="s">
        <v>3</v>
      </c>
      <c r="E180" s="52" t="s">
        <v>319</v>
      </c>
      <c r="F180" s="52" t="s">
        <v>49</v>
      </c>
      <c r="G180" s="52">
        <v>14340107</v>
      </c>
      <c r="H180" s="52">
        <v>10100854</v>
      </c>
      <c r="I180" s="52">
        <v>2559276</v>
      </c>
      <c r="J180" s="52">
        <v>14356539</v>
      </c>
      <c r="K180" s="52">
        <v>16915815</v>
      </c>
      <c r="L180" s="52">
        <v>1.67</v>
      </c>
      <c r="M180" s="52">
        <v>0.14899999999999999</v>
      </c>
      <c r="N180" s="52">
        <v>4239252</v>
      </c>
      <c r="O180" s="52" t="s">
        <v>324</v>
      </c>
      <c r="P180" s="52" t="s">
        <v>317</v>
      </c>
    </row>
    <row r="181" spans="1:16" ht="14" customHeight="1" x14ac:dyDescent="0.35">
      <c r="A181" s="27" t="str">
        <f t="shared" si="2"/>
        <v>CD Global Secondaries 05 (Feeder)|Dorset County Pension Fund</v>
      </c>
      <c r="B181" s="52" t="s">
        <v>294</v>
      </c>
      <c r="C181" s="52" t="s">
        <v>77</v>
      </c>
      <c r="D181" s="52" t="s">
        <v>6</v>
      </c>
      <c r="E181" s="52" t="s">
        <v>319</v>
      </c>
      <c r="F181" s="52" t="s">
        <v>49</v>
      </c>
      <c r="G181" s="52">
        <v>11532784</v>
      </c>
      <c r="H181" s="52">
        <v>8123438</v>
      </c>
      <c r="I181" s="52">
        <v>2058253</v>
      </c>
      <c r="J181" s="52">
        <v>11545999</v>
      </c>
      <c r="K181" s="52">
        <v>13604253</v>
      </c>
      <c r="L181" s="52">
        <v>1.67</v>
      </c>
      <c r="M181" s="52">
        <v>0.14899999999999999</v>
      </c>
      <c r="N181" s="52">
        <v>3409346</v>
      </c>
      <c r="O181" s="52" t="s">
        <v>324</v>
      </c>
      <c r="P181" s="52" t="s">
        <v>317</v>
      </c>
    </row>
    <row r="182" spans="1:16" ht="14" customHeight="1" x14ac:dyDescent="0.35">
      <c r="A182" s="27" t="str">
        <f t="shared" si="2"/>
        <v>CD Global Secondaries 05 (Feeder)|Oxfordshire Pension Fund</v>
      </c>
      <c r="B182" s="52" t="s">
        <v>294</v>
      </c>
      <c r="C182" s="52" t="s">
        <v>77</v>
      </c>
      <c r="D182" s="52" t="s">
        <v>9</v>
      </c>
      <c r="E182" s="52" t="s">
        <v>319</v>
      </c>
      <c r="F182" s="52" t="s">
        <v>49</v>
      </c>
      <c r="G182" s="52">
        <v>18539163</v>
      </c>
      <c r="H182" s="52">
        <v>13077832</v>
      </c>
      <c r="I182" s="52">
        <v>3295990</v>
      </c>
      <c r="J182" s="52">
        <v>18534365</v>
      </c>
      <c r="K182" s="52">
        <v>21830355</v>
      </c>
      <c r="L182" s="52">
        <v>1.67</v>
      </c>
      <c r="M182" s="52">
        <v>0.14799999999999999</v>
      </c>
      <c r="N182" s="52">
        <v>5472897</v>
      </c>
      <c r="O182" s="52" t="s">
        <v>324</v>
      </c>
      <c r="P182" s="52" t="s">
        <v>317</v>
      </c>
    </row>
    <row r="183" spans="1:16" ht="14" customHeight="1" x14ac:dyDescent="0.35">
      <c r="A183" s="27" t="str">
        <f t="shared" si="2"/>
        <v>CD Global Secondaries 05 (Feeder)|Gloucestershire Pension Fund</v>
      </c>
      <c r="B183" s="52" t="s">
        <v>294</v>
      </c>
      <c r="C183" s="52" t="s">
        <v>77</v>
      </c>
      <c r="D183" s="52" t="s">
        <v>8</v>
      </c>
      <c r="E183" s="52" t="s">
        <v>319</v>
      </c>
      <c r="F183" s="52" t="s">
        <v>49</v>
      </c>
      <c r="G183" s="52">
        <v>7823159</v>
      </c>
      <c r="H183" s="52">
        <v>5515776</v>
      </c>
      <c r="I183" s="52">
        <v>1391458</v>
      </c>
      <c r="J183" s="52">
        <v>7823936</v>
      </c>
      <c r="K183" s="52">
        <v>9215393</v>
      </c>
      <c r="L183" s="52">
        <v>1.67</v>
      </c>
      <c r="M183" s="52">
        <v>0.14799999999999999</v>
      </c>
      <c r="N183" s="52">
        <v>2310280</v>
      </c>
      <c r="O183" s="52" t="s">
        <v>324</v>
      </c>
      <c r="P183" s="52" t="s">
        <v>317</v>
      </c>
    </row>
    <row r="184" spans="1:16" ht="14" customHeight="1" x14ac:dyDescent="0.35">
      <c r="A184" s="27" t="str">
        <f t="shared" si="2"/>
        <v>Genstar X (EU)|Buckinghamshire Pension Fund</v>
      </c>
      <c r="B184" s="52" t="s">
        <v>294</v>
      </c>
      <c r="C184" s="52" t="s">
        <v>113</v>
      </c>
      <c r="D184" s="52" t="s">
        <v>3</v>
      </c>
      <c r="E184" s="52" t="s">
        <v>355</v>
      </c>
      <c r="F184" s="52" t="s">
        <v>49</v>
      </c>
      <c r="G184" s="52">
        <v>5436878</v>
      </c>
      <c r="H184" s="52">
        <v>5184840</v>
      </c>
      <c r="I184" s="52">
        <v>17597</v>
      </c>
      <c r="J184" s="52">
        <v>5248224</v>
      </c>
      <c r="K184" s="52">
        <v>5265821</v>
      </c>
      <c r="L184" s="52">
        <v>1.02</v>
      </c>
      <c r="M184" s="52">
        <v>8.9999999999999993E-3</v>
      </c>
      <c r="N184" s="52">
        <v>269636</v>
      </c>
      <c r="O184" s="52" t="s">
        <v>320</v>
      </c>
      <c r="P184" s="52" t="s">
        <v>351</v>
      </c>
    </row>
    <row r="185" spans="1:16" ht="14" customHeight="1" x14ac:dyDescent="0.35">
      <c r="A185" s="27" t="str">
        <f t="shared" si="2"/>
        <v>Genstar X (EU)|Cornwall Pension Fund</v>
      </c>
      <c r="B185" s="52" t="s">
        <v>294</v>
      </c>
      <c r="C185" s="52" t="s">
        <v>113</v>
      </c>
      <c r="D185" s="52" t="s">
        <v>4</v>
      </c>
      <c r="E185" s="52" t="s">
        <v>355</v>
      </c>
      <c r="F185" s="52" t="s">
        <v>49</v>
      </c>
      <c r="G185" s="52">
        <v>2485278</v>
      </c>
      <c r="H185" s="52">
        <v>2374039</v>
      </c>
      <c r="I185" s="52">
        <v>12228</v>
      </c>
      <c r="J185" s="52">
        <v>2403175</v>
      </c>
      <c r="K185" s="52">
        <v>2415403</v>
      </c>
      <c r="L185" s="52">
        <v>1.02</v>
      </c>
      <c r="M185" s="52">
        <v>0.01</v>
      </c>
      <c r="N185" s="52">
        <v>123467</v>
      </c>
      <c r="O185" s="52" t="s">
        <v>320</v>
      </c>
      <c r="P185" s="52" t="s">
        <v>351</v>
      </c>
    </row>
    <row r="186" spans="1:16" ht="14" customHeight="1" x14ac:dyDescent="0.35">
      <c r="A186" s="27" t="str">
        <f t="shared" si="2"/>
        <v>Genstar X (EU)|Devon Pension Fund</v>
      </c>
      <c r="B186" s="52" t="s">
        <v>294</v>
      </c>
      <c r="C186" s="52" t="s">
        <v>113</v>
      </c>
      <c r="D186" s="52" t="s">
        <v>5</v>
      </c>
      <c r="E186" s="52" t="s">
        <v>355</v>
      </c>
      <c r="F186" s="52" t="s">
        <v>49</v>
      </c>
      <c r="G186" s="52">
        <v>5669518</v>
      </c>
      <c r="H186" s="52">
        <v>5406683</v>
      </c>
      <c r="I186" s="52">
        <v>18351</v>
      </c>
      <c r="J186" s="52">
        <v>5473038</v>
      </c>
      <c r="K186" s="52">
        <v>5491388</v>
      </c>
      <c r="L186" s="52">
        <v>1.02</v>
      </c>
      <c r="M186" s="52">
        <v>8.9999999999999993E-3</v>
      </c>
      <c r="N186" s="52">
        <v>281186</v>
      </c>
      <c r="O186" s="52" t="s">
        <v>320</v>
      </c>
      <c r="P186" s="52" t="s">
        <v>351</v>
      </c>
    </row>
    <row r="187" spans="1:16" ht="14" customHeight="1" x14ac:dyDescent="0.35">
      <c r="A187" s="27" t="str">
        <f t="shared" si="2"/>
        <v>Genstar X (EU)|Gloucestershire Pension Fund</v>
      </c>
      <c r="B187" s="52" t="s">
        <v>294</v>
      </c>
      <c r="C187" s="52" t="s">
        <v>113</v>
      </c>
      <c r="D187" s="52" t="s">
        <v>8</v>
      </c>
      <c r="E187" s="52" t="s">
        <v>355</v>
      </c>
      <c r="F187" s="52" t="s">
        <v>49</v>
      </c>
      <c r="G187" s="52">
        <v>2722232</v>
      </c>
      <c r="H187" s="52">
        <v>2596027</v>
      </c>
      <c r="I187" s="52">
        <v>8811</v>
      </c>
      <c r="J187" s="52">
        <v>2627988</v>
      </c>
      <c r="K187" s="52">
        <v>2636800</v>
      </c>
      <c r="L187" s="52">
        <v>1.02</v>
      </c>
      <c r="M187" s="52">
        <v>8.9999999999999993E-3</v>
      </c>
      <c r="N187" s="52">
        <v>135017</v>
      </c>
      <c r="O187" s="52" t="s">
        <v>320</v>
      </c>
      <c r="P187" s="52" t="s">
        <v>351</v>
      </c>
    </row>
    <row r="188" spans="1:16" ht="14" customHeight="1" x14ac:dyDescent="0.35">
      <c r="A188" s="27" t="str">
        <f t="shared" si="2"/>
        <v>Genstar X (EU)|Oxfordshire Pension Fund</v>
      </c>
      <c r="B188" s="52" t="s">
        <v>294</v>
      </c>
      <c r="C188" s="52" t="s">
        <v>113</v>
      </c>
      <c r="D188" s="52" t="s">
        <v>9</v>
      </c>
      <c r="E188" s="52" t="s">
        <v>355</v>
      </c>
      <c r="F188" s="52" t="s">
        <v>49</v>
      </c>
      <c r="G188" s="52">
        <v>3172039</v>
      </c>
      <c r="H188" s="52">
        <v>3024986</v>
      </c>
      <c r="I188" s="52">
        <v>10267</v>
      </c>
      <c r="J188" s="52">
        <v>3062110</v>
      </c>
      <c r="K188" s="52">
        <v>3072377</v>
      </c>
      <c r="L188" s="52">
        <v>1.02</v>
      </c>
      <c r="M188" s="52">
        <v>8.9999999999999993E-3</v>
      </c>
      <c r="N188" s="52">
        <v>157321</v>
      </c>
      <c r="O188" s="52" t="s">
        <v>320</v>
      </c>
      <c r="P188" s="52" t="s">
        <v>351</v>
      </c>
    </row>
    <row r="189" spans="1:16" ht="14" customHeight="1" x14ac:dyDescent="0.35">
      <c r="A189" s="27" t="str">
        <f t="shared" si="2"/>
        <v>Genstar X (EU)|Somerset County Council Pension Fund</v>
      </c>
      <c r="B189" s="52" t="s">
        <v>294</v>
      </c>
      <c r="C189" s="52" t="s">
        <v>113</v>
      </c>
      <c r="D189" s="52" t="s">
        <v>10</v>
      </c>
      <c r="E189" s="52" t="s">
        <v>355</v>
      </c>
      <c r="F189" s="52" t="s">
        <v>49</v>
      </c>
      <c r="G189" s="52">
        <v>2264697</v>
      </c>
      <c r="H189" s="52">
        <v>2159712</v>
      </c>
      <c r="I189" s="52">
        <v>7330</v>
      </c>
      <c r="J189" s="52">
        <v>2186114</v>
      </c>
      <c r="K189" s="52">
        <v>2193444</v>
      </c>
      <c r="L189" s="52">
        <v>1.02</v>
      </c>
      <c r="M189" s="52">
        <v>8.9999999999999993E-3</v>
      </c>
      <c r="N189" s="52">
        <v>112315</v>
      </c>
      <c r="O189" s="52" t="s">
        <v>320</v>
      </c>
      <c r="P189" s="52" t="s">
        <v>351</v>
      </c>
    </row>
    <row r="190" spans="1:16" ht="14" customHeight="1" x14ac:dyDescent="0.35">
      <c r="A190" s="27" t="str">
        <f t="shared" si="2"/>
        <v>Genstar X (EU)|Wiltshire Pension Fund</v>
      </c>
      <c r="B190" s="52" t="s">
        <v>294</v>
      </c>
      <c r="C190" s="52" t="s">
        <v>113</v>
      </c>
      <c r="D190" s="52" t="s">
        <v>11</v>
      </c>
      <c r="E190" s="52" t="s">
        <v>355</v>
      </c>
      <c r="F190" s="52" t="s">
        <v>49</v>
      </c>
      <c r="G190" s="52">
        <v>6352394</v>
      </c>
      <c r="H190" s="52">
        <v>6057915</v>
      </c>
      <c r="I190" s="52">
        <v>20560</v>
      </c>
      <c r="J190" s="52">
        <v>6131972</v>
      </c>
      <c r="K190" s="52">
        <v>6152532</v>
      </c>
      <c r="L190" s="52">
        <v>1.02</v>
      </c>
      <c r="M190" s="52">
        <v>8.9999999999999993E-3</v>
      </c>
      <c r="N190" s="52">
        <v>315039</v>
      </c>
      <c r="O190" s="52" t="s">
        <v>320</v>
      </c>
      <c r="P190" s="52" t="s">
        <v>351</v>
      </c>
    </row>
    <row r="191" spans="1:16" ht="14" customHeight="1" x14ac:dyDescent="0.35">
      <c r="A191" s="27" t="str">
        <f t="shared" si="2"/>
        <v>Genstar X Opportunities Fund|Buckinghamshire Pension Fund</v>
      </c>
      <c r="B191" s="52" t="s">
        <v>294</v>
      </c>
      <c r="C191" s="52" t="s">
        <v>115</v>
      </c>
      <c r="D191" s="52" t="s">
        <v>3</v>
      </c>
      <c r="E191" s="52" t="s">
        <v>355</v>
      </c>
      <c r="F191" s="52" t="s">
        <v>49</v>
      </c>
      <c r="G191" s="52">
        <v>1532807</v>
      </c>
      <c r="H191" s="52">
        <v>1367601</v>
      </c>
      <c r="I191" s="52">
        <v>6832</v>
      </c>
      <c r="J191" s="52">
        <v>1493348</v>
      </c>
      <c r="K191" s="52">
        <v>1500180</v>
      </c>
      <c r="L191" s="52">
        <v>1.1000000000000001</v>
      </c>
      <c r="M191" s="52">
        <v>5.0999999999999997E-2</v>
      </c>
      <c r="N191" s="52">
        <v>165207</v>
      </c>
      <c r="O191" s="52" t="s">
        <v>320</v>
      </c>
      <c r="P191" s="52" t="s">
        <v>351</v>
      </c>
    </row>
    <row r="192" spans="1:16" ht="14" customHeight="1" x14ac:dyDescent="0.35">
      <c r="A192" s="27" t="str">
        <f t="shared" si="2"/>
        <v>Genstar X Opportunities Fund|Cornwall Pension Fund</v>
      </c>
      <c r="B192" s="52" t="s">
        <v>294</v>
      </c>
      <c r="C192" s="52" t="s">
        <v>115</v>
      </c>
      <c r="D192" s="52" t="s">
        <v>4</v>
      </c>
      <c r="E192" s="52" t="s">
        <v>355</v>
      </c>
      <c r="F192" s="52" t="s">
        <v>49</v>
      </c>
      <c r="G192" s="52">
        <v>703195</v>
      </c>
      <c r="H192" s="52">
        <v>627404</v>
      </c>
      <c r="I192" s="52">
        <v>3134</v>
      </c>
      <c r="J192" s="52">
        <v>685093</v>
      </c>
      <c r="K192" s="52">
        <v>688228</v>
      </c>
      <c r="L192" s="52">
        <v>1.1000000000000001</v>
      </c>
      <c r="M192" s="52">
        <v>5.0999999999999997E-2</v>
      </c>
      <c r="N192" s="52">
        <v>75791</v>
      </c>
      <c r="O192" s="52" t="s">
        <v>320</v>
      </c>
      <c r="P192" s="52" t="s">
        <v>351</v>
      </c>
    </row>
    <row r="193" spans="1:16" ht="14" customHeight="1" x14ac:dyDescent="0.35">
      <c r="A193" s="27" t="str">
        <f t="shared" si="2"/>
        <v>Genstar X Opportunities Fund|Devon Pension Fund</v>
      </c>
      <c r="B193" s="52" t="s">
        <v>294</v>
      </c>
      <c r="C193" s="52" t="s">
        <v>115</v>
      </c>
      <c r="D193" s="52" t="s">
        <v>5</v>
      </c>
      <c r="E193" s="52" t="s">
        <v>355</v>
      </c>
      <c r="F193" s="52" t="s">
        <v>49</v>
      </c>
      <c r="G193" s="52">
        <v>1596016</v>
      </c>
      <c r="H193" s="52">
        <v>1423997</v>
      </c>
      <c r="I193" s="52">
        <v>7114</v>
      </c>
      <c r="J193" s="52">
        <v>1554929</v>
      </c>
      <c r="K193" s="52">
        <v>1562043</v>
      </c>
      <c r="L193" s="52">
        <v>1.1000000000000001</v>
      </c>
      <c r="M193" s="52">
        <v>5.0999999999999997E-2</v>
      </c>
      <c r="N193" s="52">
        <v>172019</v>
      </c>
      <c r="O193" s="52" t="s">
        <v>320</v>
      </c>
      <c r="P193" s="52" t="s">
        <v>351</v>
      </c>
    </row>
    <row r="194" spans="1:16" ht="14" customHeight="1" x14ac:dyDescent="0.35">
      <c r="A194" s="27" t="str">
        <f t="shared" ref="A194:A257" si="3">C194&amp;"|"&amp;D194</f>
        <v>Genstar X Opportunities Fund|Gloucestershire Pension Fund</v>
      </c>
      <c r="B194" s="52" t="s">
        <v>294</v>
      </c>
      <c r="C194" s="52" t="s">
        <v>115</v>
      </c>
      <c r="D194" s="52" t="s">
        <v>8</v>
      </c>
      <c r="E194" s="52" t="s">
        <v>355</v>
      </c>
      <c r="F194" s="52" t="s">
        <v>49</v>
      </c>
      <c r="G194" s="52">
        <v>766404</v>
      </c>
      <c r="H194" s="52">
        <v>683800</v>
      </c>
      <c r="I194" s="52">
        <v>3416</v>
      </c>
      <c r="J194" s="52">
        <v>746674</v>
      </c>
      <c r="K194" s="52">
        <v>750091</v>
      </c>
      <c r="L194" s="52">
        <v>1.1000000000000001</v>
      </c>
      <c r="M194" s="52">
        <v>5.0999999999999997E-2</v>
      </c>
      <c r="N194" s="52">
        <v>82603</v>
      </c>
      <c r="O194" s="52" t="s">
        <v>320</v>
      </c>
      <c r="P194" s="52" t="s">
        <v>351</v>
      </c>
    </row>
    <row r="195" spans="1:16" ht="14" customHeight="1" x14ac:dyDescent="0.35">
      <c r="A195" s="27" t="str">
        <f t="shared" si="3"/>
        <v>Genstar X Opportunities Fund|Oxfordshire Pension Fund</v>
      </c>
      <c r="B195" s="52" t="s">
        <v>294</v>
      </c>
      <c r="C195" s="52" t="s">
        <v>115</v>
      </c>
      <c r="D195" s="52" t="s">
        <v>9</v>
      </c>
      <c r="E195" s="52" t="s">
        <v>355</v>
      </c>
      <c r="F195" s="52" t="s">
        <v>49</v>
      </c>
      <c r="G195" s="52">
        <v>892821</v>
      </c>
      <c r="H195" s="52">
        <v>796592</v>
      </c>
      <c r="I195" s="52">
        <v>3980</v>
      </c>
      <c r="J195" s="52">
        <v>869837</v>
      </c>
      <c r="K195" s="52">
        <v>873817</v>
      </c>
      <c r="L195" s="52">
        <v>1.1000000000000001</v>
      </c>
      <c r="M195" s="52">
        <v>5.0999999999999997E-2</v>
      </c>
      <c r="N195" s="52">
        <v>96229</v>
      </c>
      <c r="O195" s="52" t="s">
        <v>320</v>
      </c>
      <c r="P195" s="52" t="s">
        <v>351</v>
      </c>
    </row>
    <row r="196" spans="1:16" ht="14" customHeight="1" x14ac:dyDescent="0.35">
      <c r="A196" s="27" t="str">
        <f t="shared" si="3"/>
        <v>Genstar X Opportunities Fund|Somerset County Council Pension Fund</v>
      </c>
      <c r="B196" s="52" t="s">
        <v>294</v>
      </c>
      <c r="C196" s="52" t="s">
        <v>115</v>
      </c>
      <c r="D196" s="52" t="s">
        <v>10</v>
      </c>
      <c r="E196" s="52" t="s">
        <v>355</v>
      </c>
      <c r="F196" s="52" t="s">
        <v>49</v>
      </c>
      <c r="G196" s="52">
        <v>639987</v>
      </c>
      <c r="H196" s="52">
        <v>571009</v>
      </c>
      <c r="I196" s="52">
        <v>2853</v>
      </c>
      <c r="J196" s="52">
        <v>623511</v>
      </c>
      <c r="K196" s="52">
        <v>626364</v>
      </c>
      <c r="L196" s="52">
        <v>1.1000000000000001</v>
      </c>
      <c r="M196" s="52">
        <v>5.0999999999999997E-2</v>
      </c>
      <c r="N196" s="52">
        <v>68978</v>
      </c>
      <c r="O196" s="52" t="s">
        <v>320</v>
      </c>
      <c r="P196" s="52" t="s">
        <v>351</v>
      </c>
    </row>
    <row r="197" spans="1:16" ht="14" customHeight="1" x14ac:dyDescent="0.35">
      <c r="A197" s="27" t="str">
        <f t="shared" si="3"/>
        <v>Genstar X Opportunities Fund|Wiltshire Pension Fund</v>
      </c>
      <c r="B197" s="52" t="s">
        <v>294</v>
      </c>
      <c r="C197" s="52" t="s">
        <v>115</v>
      </c>
      <c r="D197" s="52" t="s">
        <v>11</v>
      </c>
      <c r="E197" s="52" t="s">
        <v>355</v>
      </c>
      <c r="F197" s="52" t="s">
        <v>49</v>
      </c>
      <c r="G197" s="52">
        <v>1769839</v>
      </c>
      <c r="H197" s="52">
        <v>1579085</v>
      </c>
      <c r="I197" s="52">
        <v>7889</v>
      </c>
      <c r="J197" s="52">
        <v>1724278</v>
      </c>
      <c r="K197" s="52">
        <v>1732167</v>
      </c>
      <c r="L197" s="52">
        <v>1.1000000000000001</v>
      </c>
      <c r="M197" s="52">
        <v>5.0999999999999997E-2</v>
      </c>
      <c r="N197" s="52">
        <v>190754</v>
      </c>
      <c r="O197" s="52" t="s">
        <v>320</v>
      </c>
      <c r="P197" s="52" t="s">
        <v>351</v>
      </c>
    </row>
    <row r="198" spans="1:16" ht="14" customHeight="1" x14ac:dyDescent="0.35">
      <c r="A198" s="27" t="str">
        <f t="shared" si="3"/>
        <v>Inflexion Buyout VI|Buckinghamshire Pension Fund</v>
      </c>
      <c r="B198" s="52" t="s">
        <v>294</v>
      </c>
      <c r="C198" s="52" t="s">
        <v>122</v>
      </c>
      <c r="D198" s="52" t="s">
        <v>3</v>
      </c>
      <c r="E198" s="52" t="s">
        <v>356</v>
      </c>
      <c r="F198" s="52" t="s">
        <v>44</v>
      </c>
      <c r="G198" s="52">
        <v>7510000</v>
      </c>
      <c r="H198" s="52">
        <v>3731187</v>
      </c>
      <c r="I198" s="52">
        <v>0</v>
      </c>
      <c r="J198" s="52">
        <v>3504101</v>
      </c>
      <c r="K198" s="52">
        <v>3504101</v>
      </c>
      <c r="L198" s="52">
        <v>0.94</v>
      </c>
      <c r="M198" s="52">
        <v>-7.0999999999999994E-2</v>
      </c>
      <c r="N198" s="52">
        <v>3778813</v>
      </c>
      <c r="O198" s="52" t="s">
        <v>316</v>
      </c>
      <c r="P198" s="52" t="s">
        <v>351</v>
      </c>
    </row>
    <row r="199" spans="1:16" ht="14" customHeight="1" x14ac:dyDescent="0.35">
      <c r="A199" s="27" t="str">
        <f t="shared" si="3"/>
        <v>Inflexion Buyout VI|Cornwall Pension Fund</v>
      </c>
      <c r="B199" s="52" t="s">
        <v>294</v>
      </c>
      <c r="C199" s="52" t="s">
        <v>122</v>
      </c>
      <c r="D199" s="52" t="s">
        <v>4</v>
      </c>
      <c r="E199" s="52" t="s">
        <v>356</v>
      </c>
      <c r="F199" s="52" t="s">
        <v>44</v>
      </c>
      <c r="G199" s="52">
        <v>3440000</v>
      </c>
      <c r="H199" s="52">
        <v>1709092</v>
      </c>
      <c r="I199" s="52">
        <v>0</v>
      </c>
      <c r="J199" s="52">
        <v>1605065</v>
      </c>
      <c r="K199" s="52">
        <v>1605065</v>
      </c>
      <c r="L199" s="52">
        <v>0.94</v>
      </c>
      <c r="M199" s="52">
        <v>-7.0999999999999994E-2</v>
      </c>
      <c r="N199" s="52">
        <v>1730908</v>
      </c>
      <c r="O199" s="52" t="s">
        <v>316</v>
      </c>
      <c r="P199" s="52" t="s">
        <v>351</v>
      </c>
    </row>
    <row r="200" spans="1:16" ht="14" customHeight="1" x14ac:dyDescent="0.35">
      <c r="A200" s="27" t="str">
        <f t="shared" si="3"/>
        <v>Inflexion Buyout VI|Devon Pension Fund</v>
      </c>
      <c r="B200" s="52" t="s">
        <v>294</v>
      </c>
      <c r="C200" s="52" t="s">
        <v>122</v>
      </c>
      <c r="D200" s="52" t="s">
        <v>5</v>
      </c>
      <c r="E200" s="52" t="s">
        <v>356</v>
      </c>
      <c r="F200" s="52" t="s">
        <v>44</v>
      </c>
      <c r="G200" s="52">
        <v>7820000</v>
      </c>
      <c r="H200" s="52">
        <v>3885205</v>
      </c>
      <c r="I200" s="52">
        <v>0</v>
      </c>
      <c r="J200" s="52">
        <v>3648749</v>
      </c>
      <c r="K200" s="52">
        <v>3648749</v>
      </c>
      <c r="L200" s="52">
        <v>0.94</v>
      </c>
      <c r="M200" s="52">
        <v>-7.0999999999999994E-2</v>
      </c>
      <c r="N200" s="52">
        <v>3934795</v>
      </c>
      <c r="O200" s="52" t="s">
        <v>316</v>
      </c>
      <c r="P200" s="52" t="s">
        <v>351</v>
      </c>
    </row>
    <row r="201" spans="1:16" ht="14" customHeight="1" x14ac:dyDescent="0.35">
      <c r="A201" s="27" t="str">
        <f t="shared" si="3"/>
        <v>Inflexion Buyout VI|Gloucestershire Pension Fund</v>
      </c>
      <c r="B201" s="52" t="s">
        <v>294</v>
      </c>
      <c r="C201" s="52" t="s">
        <v>122</v>
      </c>
      <c r="D201" s="52" t="s">
        <v>8</v>
      </c>
      <c r="E201" s="52" t="s">
        <v>356</v>
      </c>
      <c r="F201" s="52" t="s">
        <v>44</v>
      </c>
      <c r="G201" s="52">
        <v>4940000</v>
      </c>
      <c r="H201" s="52">
        <v>2454336</v>
      </c>
      <c r="I201" s="52">
        <v>0</v>
      </c>
      <c r="J201" s="52">
        <v>2304952</v>
      </c>
      <c r="K201" s="52">
        <v>2304952</v>
      </c>
      <c r="L201" s="52">
        <v>0.94</v>
      </c>
      <c r="M201" s="52">
        <v>-7.0999999999999994E-2</v>
      </c>
      <c r="N201" s="52">
        <v>2485664</v>
      </c>
      <c r="O201" s="52" t="s">
        <v>316</v>
      </c>
      <c r="P201" s="52" t="s">
        <v>351</v>
      </c>
    </row>
    <row r="202" spans="1:16" ht="14" customHeight="1" x14ac:dyDescent="0.35">
      <c r="A202" s="27" t="str">
        <f t="shared" si="3"/>
        <v>Inflexion Buyout VI|Oxfordshire Pension Fund</v>
      </c>
      <c r="B202" s="52" t="s">
        <v>294</v>
      </c>
      <c r="C202" s="52" t="s">
        <v>122</v>
      </c>
      <c r="D202" s="52" t="s">
        <v>9</v>
      </c>
      <c r="E202" s="52" t="s">
        <v>356</v>
      </c>
      <c r="F202" s="52" t="s">
        <v>44</v>
      </c>
      <c r="G202" s="52">
        <v>4380000</v>
      </c>
      <c r="H202" s="52">
        <v>2176111</v>
      </c>
      <c r="I202" s="52">
        <v>0</v>
      </c>
      <c r="J202" s="52">
        <v>2043677</v>
      </c>
      <c r="K202" s="52">
        <v>2043677</v>
      </c>
      <c r="L202" s="52">
        <v>0.94</v>
      </c>
      <c r="M202" s="52">
        <v>-7.0999999999999994E-2</v>
      </c>
      <c r="N202" s="52">
        <v>2203889</v>
      </c>
      <c r="O202" s="52" t="s">
        <v>316</v>
      </c>
      <c r="P202" s="52" t="s">
        <v>351</v>
      </c>
    </row>
    <row r="203" spans="1:16" ht="14" customHeight="1" x14ac:dyDescent="0.35">
      <c r="A203" s="27" t="str">
        <f t="shared" si="3"/>
        <v>Inflexion Buyout VI|Somerset County Council Pension Fund</v>
      </c>
      <c r="B203" s="52" t="s">
        <v>294</v>
      </c>
      <c r="C203" s="52" t="s">
        <v>122</v>
      </c>
      <c r="D203" s="52" t="s">
        <v>10</v>
      </c>
      <c r="E203" s="52" t="s">
        <v>356</v>
      </c>
      <c r="F203" s="52" t="s">
        <v>44</v>
      </c>
      <c r="G203" s="52">
        <v>3130000</v>
      </c>
      <c r="H203" s="52">
        <v>1555075</v>
      </c>
      <c r="I203" s="52">
        <v>0</v>
      </c>
      <c r="J203" s="52">
        <v>1460439</v>
      </c>
      <c r="K203" s="52">
        <v>1460439</v>
      </c>
      <c r="L203" s="52">
        <v>0.94</v>
      </c>
      <c r="M203" s="52">
        <v>-7.0999999999999994E-2</v>
      </c>
      <c r="N203" s="52">
        <v>1574925</v>
      </c>
      <c r="O203" s="52" t="s">
        <v>316</v>
      </c>
      <c r="P203" s="52" t="s">
        <v>351</v>
      </c>
    </row>
    <row r="204" spans="1:16" ht="14" customHeight="1" x14ac:dyDescent="0.35">
      <c r="A204" s="27" t="str">
        <f t="shared" si="3"/>
        <v>Inflexion Buyout VI|Wiltshire Pension Fund</v>
      </c>
      <c r="B204" s="52" t="s">
        <v>294</v>
      </c>
      <c r="C204" s="52" t="s">
        <v>122</v>
      </c>
      <c r="D204" s="52" t="s">
        <v>11</v>
      </c>
      <c r="E204" s="52" t="s">
        <v>356</v>
      </c>
      <c r="F204" s="52" t="s">
        <v>44</v>
      </c>
      <c r="G204" s="52">
        <v>8780000</v>
      </c>
      <c r="H204" s="52">
        <v>4362160</v>
      </c>
      <c r="I204" s="52">
        <v>0</v>
      </c>
      <c r="J204" s="52">
        <v>4096667</v>
      </c>
      <c r="K204" s="52">
        <v>4096667</v>
      </c>
      <c r="L204" s="52">
        <v>0.94</v>
      </c>
      <c r="M204" s="52">
        <v>-7.0999999999999994E-2</v>
      </c>
      <c r="N204" s="52">
        <v>4417840</v>
      </c>
      <c r="O204" s="52" t="s">
        <v>316</v>
      </c>
      <c r="P204" s="52" t="s">
        <v>351</v>
      </c>
    </row>
    <row r="205" spans="1:16" ht="14" customHeight="1" x14ac:dyDescent="0.35">
      <c r="A205" s="27" t="str">
        <f t="shared" si="3"/>
        <v>Insight Partners X Follow-On|Buckinghamshire Pension Fund</v>
      </c>
      <c r="B205" s="52" t="s">
        <v>294</v>
      </c>
      <c r="C205" s="52" t="s">
        <v>118</v>
      </c>
      <c r="D205" s="52" t="s">
        <v>3</v>
      </c>
      <c r="E205" s="52" t="s">
        <v>357</v>
      </c>
      <c r="F205" s="52" t="s">
        <v>49</v>
      </c>
      <c r="G205" s="52">
        <v>7003632</v>
      </c>
      <c r="H205" s="52">
        <v>6185455</v>
      </c>
      <c r="I205" s="52">
        <v>303384</v>
      </c>
      <c r="J205" s="52">
        <v>5474260</v>
      </c>
      <c r="K205" s="52">
        <v>5777643</v>
      </c>
      <c r="L205" s="52">
        <v>0.93</v>
      </c>
      <c r="M205" s="52">
        <v>-2.4E-2</v>
      </c>
      <c r="N205" s="52">
        <v>821406</v>
      </c>
      <c r="O205" s="52" t="s">
        <v>324</v>
      </c>
      <c r="P205" s="52" t="s">
        <v>351</v>
      </c>
    </row>
    <row r="206" spans="1:16" ht="14" customHeight="1" x14ac:dyDescent="0.35">
      <c r="A206" s="27" t="str">
        <f t="shared" si="3"/>
        <v>Insight Partners X Follow-On|Cornwall Pension Fund</v>
      </c>
      <c r="B206" s="52" t="s">
        <v>294</v>
      </c>
      <c r="C206" s="52" t="s">
        <v>118</v>
      </c>
      <c r="D206" s="52" t="s">
        <v>4</v>
      </c>
      <c r="E206" s="52" t="s">
        <v>357</v>
      </c>
      <c r="F206" s="52" t="s">
        <v>49</v>
      </c>
      <c r="G206" s="52">
        <v>3207201</v>
      </c>
      <c r="H206" s="52">
        <v>2832530</v>
      </c>
      <c r="I206" s="52">
        <v>138930</v>
      </c>
      <c r="J206" s="52">
        <v>2506849</v>
      </c>
      <c r="K206" s="52">
        <v>2645779</v>
      </c>
      <c r="L206" s="52">
        <v>0.93</v>
      </c>
      <c r="M206" s="52">
        <v>-2.4E-2</v>
      </c>
      <c r="N206" s="52">
        <v>376150</v>
      </c>
      <c r="O206" s="52" t="s">
        <v>324</v>
      </c>
      <c r="P206" s="52" t="s">
        <v>351</v>
      </c>
    </row>
    <row r="207" spans="1:16" ht="14" customHeight="1" x14ac:dyDescent="0.35">
      <c r="A207" s="27" t="str">
        <f t="shared" si="3"/>
        <v>Insight Partners X Follow-On|Devon Pension Fund</v>
      </c>
      <c r="B207" s="52" t="s">
        <v>294</v>
      </c>
      <c r="C207" s="52" t="s">
        <v>118</v>
      </c>
      <c r="D207" s="52" t="s">
        <v>5</v>
      </c>
      <c r="E207" s="52" t="s">
        <v>357</v>
      </c>
      <c r="F207" s="52" t="s">
        <v>49</v>
      </c>
      <c r="G207" s="52">
        <v>7294518</v>
      </c>
      <c r="H207" s="52">
        <v>6442359</v>
      </c>
      <c r="I207" s="52">
        <v>315984</v>
      </c>
      <c r="J207" s="52">
        <v>5701625</v>
      </c>
      <c r="K207" s="52">
        <v>6017609</v>
      </c>
      <c r="L207" s="52">
        <v>0.93</v>
      </c>
      <c r="M207" s="52">
        <v>-2.4E-2</v>
      </c>
      <c r="N207" s="52">
        <v>855521</v>
      </c>
      <c r="O207" s="52" t="s">
        <v>324</v>
      </c>
      <c r="P207" s="52" t="s">
        <v>351</v>
      </c>
    </row>
    <row r="208" spans="1:16" ht="14" customHeight="1" x14ac:dyDescent="0.35">
      <c r="A208" s="27" t="str">
        <f t="shared" si="3"/>
        <v>Insight Partners X Follow-On|Gloucestershire Pension Fund</v>
      </c>
      <c r="B208" s="52" t="s">
        <v>294</v>
      </c>
      <c r="C208" s="52" t="s">
        <v>118</v>
      </c>
      <c r="D208" s="52" t="s">
        <v>8</v>
      </c>
      <c r="E208" s="52" t="s">
        <v>357</v>
      </c>
      <c r="F208" s="52" t="s">
        <v>49</v>
      </c>
      <c r="G208" s="52">
        <v>4609419</v>
      </c>
      <c r="H208" s="52">
        <v>4070938</v>
      </c>
      <c r="I208" s="52">
        <v>199671</v>
      </c>
      <c r="J208" s="52">
        <v>3602867</v>
      </c>
      <c r="K208" s="52">
        <v>3802538</v>
      </c>
      <c r="L208" s="52">
        <v>0.93</v>
      </c>
      <c r="M208" s="52">
        <v>-2.4E-2</v>
      </c>
      <c r="N208" s="52">
        <v>540606</v>
      </c>
      <c r="O208" s="52" t="s">
        <v>324</v>
      </c>
      <c r="P208" s="52" t="s">
        <v>351</v>
      </c>
    </row>
    <row r="209" spans="1:16" ht="14" customHeight="1" x14ac:dyDescent="0.35">
      <c r="A209" s="27" t="str">
        <f t="shared" si="3"/>
        <v>Insight Partners X Follow-On|Oxfordshire Pension Fund</v>
      </c>
      <c r="B209" s="52" t="s">
        <v>294</v>
      </c>
      <c r="C209" s="52" t="s">
        <v>118</v>
      </c>
      <c r="D209" s="52" t="s">
        <v>9</v>
      </c>
      <c r="E209" s="52" t="s">
        <v>357</v>
      </c>
      <c r="F209" s="52" t="s">
        <v>49</v>
      </c>
      <c r="G209" s="52">
        <v>4087317</v>
      </c>
      <c r="H209" s="52">
        <v>3609829</v>
      </c>
      <c r="I209" s="52">
        <v>177055</v>
      </c>
      <c r="J209" s="52">
        <v>3194776</v>
      </c>
      <c r="K209" s="52">
        <v>3371830</v>
      </c>
      <c r="L209" s="52">
        <v>0.93</v>
      </c>
      <c r="M209" s="52">
        <v>-2.4E-2</v>
      </c>
      <c r="N209" s="52">
        <v>479372</v>
      </c>
      <c r="O209" s="52" t="s">
        <v>324</v>
      </c>
      <c r="P209" s="52" t="s">
        <v>351</v>
      </c>
    </row>
    <row r="210" spans="1:16" ht="14" customHeight="1" x14ac:dyDescent="0.35">
      <c r="A210" s="27" t="str">
        <f t="shared" si="3"/>
        <v>Insight Partners X Follow-On|Somerset County Council Pension Fund</v>
      </c>
      <c r="B210" s="52" t="s">
        <v>294</v>
      </c>
      <c r="C210" s="52" t="s">
        <v>118</v>
      </c>
      <c r="D210" s="52" t="s">
        <v>10</v>
      </c>
      <c r="E210" s="52" t="s">
        <v>357</v>
      </c>
      <c r="F210" s="52" t="s">
        <v>49</v>
      </c>
      <c r="G210" s="52">
        <v>2916315</v>
      </c>
      <c r="H210" s="52">
        <v>2575626</v>
      </c>
      <c r="I210" s="52">
        <v>126329</v>
      </c>
      <c r="J210" s="52">
        <v>2279484</v>
      </c>
      <c r="K210" s="52">
        <v>2405813</v>
      </c>
      <c r="L210" s="52">
        <v>0.93</v>
      </c>
      <c r="M210" s="52">
        <v>-2.4E-2</v>
      </c>
      <c r="N210" s="52">
        <v>342034</v>
      </c>
      <c r="O210" s="52" t="s">
        <v>324</v>
      </c>
      <c r="P210" s="52" t="s">
        <v>351</v>
      </c>
    </row>
    <row r="211" spans="1:16" ht="14" customHeight="1" x14ac:dyDescent="0.35">
      <c r="A211" s="27" t="str">
        <f t="shared" si="3"/>
        <v>Insight Partners X Follow-On|Wiltshire Pension Fund</v>
      </c>
      <c r="B211" s="52" t="s">
        <v>294</v>
      </c>
      <c r="C211" s="52" t="s">
        <v>118</v>
      </c>
      <c r="D211" s="52" t="s">
        <v>11</v>
      </c>
      <c r="E211" s="52" t="s">
        <v>357</v>
      </c>
      <c r="F211" s="52" t="s">
        <v>49</v>
      </c>
      <c r="G211" s="52">
        <v>8174634</v>
      </c>
      <c r="H211" s="52">
        <v>7219658</v>
      </c>
      <c r="I211" s="52">
        <v>354109</v>
      </c>
      <c r="J211" s="52">
        <v>6389551</v>
      </c>
      <c r="K211" s="52">
        <v>6743660</v>
      </c>
      <c r="L211" s="52">
        <v>0.93</v>
      </c>
      <c r="M211" s="52">
        <v>-2.4E-2</v>
      </c>
      <c r="N211" s="52">
        <v>958744</v>
      </c>
      <c r="O211" s="52" t="s">
        <v>324</v>
      </c>
      <c r="P211" s="52" t="s">
        <v>351</v>
      </c>
    </row>
    <row r="212" spans="1:16" ht="14" customHeight="1" x14ac:dyDescent="0.35">
      <c r="A212" s="27" t="str">
        <f t="shared" si="3"/>
        <v>Insight Partners XII|Buckinghamshire Pension Fund</v>
      </c>
      <c r="B212" s="52" t="s">
        <v>294</v>
      </c>
      <c r="C212" s="52" t="s">
        <v>125</v>
      </c>
      <c r="D212" s="52" t="s">
        <v>3</v>
      </c>
      <c r="E212" s="52" t="s">
        <v>357</v>
      </c>
      <c r="F212" s="52" t="s">
        <v>49</v>
      </c>
      <c r="G212" s="52">
        <v>7239341</v>
      </c>
      <c r="H212" s="52">
        <v>6323367</v>
      </c>
      <c r="I212" s="52">
        <v>7732</v>
      </c>
      <c r="J212" s="52">
        <v>5962837</v>
      </c>
      <c r="K212" s="52">
        <v>5970569</v>
      </c>
      <c r="L212" s="52">
        <v>0.94</v>
      </c>
      <c r="M212" s="52">
        <v>-2.5999999999999999E-2</v>
      </c>
      <c r="N212" s="52">
        <v>919697</v>
      </c>
      <c r="O212" s="52" t="s">
        <v>324</v>
      </c>
      <c r="P212" s="52" t="s">
        <v>351</v>
      </c>
    </row>
    <row r="213" spans="1:16" ht="14" customHeight="1" x14ac:dyDescent="0.35">
      <c r="A213" s="27" t="str">
        <f t="shared" si="3"/>
        <v>Insight Partners XII|Cornwall Pension Fund</v>
      </c>
      <c r="B213" s="52" t="s">
        <v>294</v>
      </c>
      <c r="C213" s="52" t="s">
        <v>125</v>
      </c>
      <c r="D213" s="52" t="s">
        <v>4</v>
      </c>
      <c r="E213" s="52" t="s">
        <v>357</v>
      </c>
      <c r="F213" s="52" t="s">
        <v>49</v>
      </c>
      <c r="G213" s="52">
        <v>3315140</v>
      </c>
      <c r="H213" s="52">
        <v>2895685</v>
      </c>
      <c r="I213" s="52">
        <v>3541</v>
      </c>
      <c r="J213" s="52">
        <v>2730585</v>
      </c>
      <c r="K213" s="52">
        <v>2734126</v>
      </c>
      <c r="L213" s="52">
        <v>0.94</v>
      </c>
      <c r="M213" s="52">
        <v>-2.5999999999999999E-2</v>
      </c>
      <c r="N213" s="52">
        <v>421160</v>
      </c>
      <c r="O213" s="52" t="s">
        <v>324</v>
      </c>
      <c r="P213" s="52" t="s">
        <v>351</v>
      </c>
    </row>
    <row r="214" spans="1:16" ht="14" customHeight="1" x14ac:dyDescent="0.35">
      <c r="A214" s="27" t="str">
        <f t="shared" si="3"/>
        <v>Insight Partners XII|Devon Pension Fund</v>
      </c>
      <c r="B214" s="52" t="s">
        <v>294</v>
      </c>
      <c r="C214" s="52" t="s">
        <v>125</v>
      </c>
      <c r="D214" s="52" t="s">
        <v>5</v>
      </c>
      <c r="E214" s="52" t="s">
        <v>357</v>
      </c>
      <c r="F214" s="52" t="s">
        <v>49</v>
      </c>
      <c r="G214" s="52">
        <v>7540016</v>
      </c>
      <c r="H214" s="52">
        <v>6585999</v>
      </c>
      <c r="I214" s="52">
        <v>8053</v>
      </c>
      <c r="J214" s="52">
        <v>6210495</v>
      </c>
      <c r="K214" s="52">
        <v>6218548</v>
      </c>
      <c r="L214" s="52">
        <v>0.94</v>
      </c>
      <c r="M214" s="52">
        <v>-2.5999999999999999E-2</v>
      </c>
      <c r="N214" s="52">
        <v>957895</v>
      </c>
      <c r="O214" s="52" t="s">
        <v>324</v>
      </c>
      <c r="P214" s="52" t="s">
        <v>351</v>
      </c>
    </row>
    <row r="215" spans="1:16" ht="14" customHeight="1" x14ac:dyDescent="0.35">
      <c r="A215" s="27" t="str">
        <f t="shared" si="3"/>
        <v>Insight Partners XII|Gloucestershire Pension Fund</v>
      </c>
      <c r="B215" s="52" t="s">
        <v>294</v>
      </c>
      <c r="C215" s="52" t="s">
        <v>125</v>
      </c>
      <c r="D215" s="52" t="s">
        <v>8</v>
      </c>
      <c r="E215" s="52" t="s">
        <v>357</v>
      </c>
      <c r="F215" s="52" t="s">
        <v>49</v>
      </c>
      <c r="G215" s="52">
        <v>4764550</v>
      </c>
      <c r="H215" s="52">
        <v>4161705</v>
      </c>
      <c r="I215" s="52">
        <v>5089</v>
      </c>
      <c r="J215" s="52">
        <v>3924423</v>
      </c>
      <c r="K215" s="52">
        <v>3929512</v>
      </c>
      <c r="L215" s="52">
        <v>0.94</v>
      </c>
      <c r="M215" s="52">
        <v>-2.5999999999999999E-2</v>
      </c>
      <c r="N215" s="52">
        <v>605296</v>
      </c>
      <c r="O215" s="52" t="s">
        <v>324</v>
      </c>
      <c r="P215" s="52" t="s">
        <v>351</v>
      </c>
    </row>
    <row r="216" spans="1:16" ht="14" customHeight="1" x14ac:dyDescent="0.35">
      <c r="A216" s="27" t="str">
        <f t="shared" si="3"/>
        <v>Insight Partners XII|Oxfordshire Pension Fund</v>
      </c>
      <c r="B216" s="52" t="s">
        <v>294</v>
      </c>
      <c r="C216" s="52" t="s">
        <v>125</v>
      </c>
      <c r="D216" s="52" t="s">
        <v>9</v>
      </c>
      <c r="E216" s="52" t="s">
        <v>357</v>
      </c>
      <c r="F216" s="52" t="s">
        <v>49</v>
      </c>
      <c r="G216" s="52">
        <v>4224876</v>
      </c>
      <c r="H216" s="52">
        <v>3690314</v>
      </c>
      <c r="I216" s="52">
        <v>4513</v>
      </c>
      <c r="J216" s="52">
        <v>3479909</v>
      </c>
      <c r="K216" s="52">
        <v>3484422</v>
      </c>
      <c r="L216" s="52">
        <v>0.94</v>
      </c>
      <c r="M216" s="52">
        <v>-2.5999999999999999E-2</v>
      </c>
      <c r="N216" s="52">
        <v>536735</v>
      </c>
      <c r="O216" s="52" t="s">
        <v>324</v>
      </c>
      <c r="P216" s="52" t="s">
        <v>351</v>
      </c>
    </row>
    <row r="217" spans="1:16" ht="14" customHeight="1" x14ac:dyDescent="0.35">
      <c r="A217" s="27" t="str">
        <f t="shared" si="3"/>
        <v>Insight Partners XII|Somerset County Council Pension Fund</v>
      </c>
      <c r="B217" s="52" t="s">
        <v>294</v>
      </c>
      <c r="C217" s="52" t="s">
        <v>125</v>
      </c>
      <c r="D217" s="52" t="s">
        <v>10</v>
      </c>
      <c r="E217" s="52" t="s">
        <v>357</v>
      </c>
      <c r="F217" s="52" t="s">
        <v>49</v>
      </c>
      <c r="G217" s="52">
        <v>3013619</v>
      </c>
      <c r="H217" s="52">
        <v>2632207</v>
      </c>
      <c r="I217" s="52">
        <v>3220</v>
      </c>
      <c r="J217" s="52">
        <v>2482928</v>
      </c>
      <c r="K217" s="52">
        <v>2486148</v>
      </c>
      <c r="L217" s="52">
        <v>0.94</v>
      </c>
      <c r="M217" s="52">
        <v>-2.5000000000000001E-2</v>
      </c>
      <c r="N217" s="52">
        <v>382962</v>
      </c>
      <c r="O217" s="52" t="s">
        <v>324</v>
      </c>
      <c r="P217" s="52" t="s">
        <v>351</v>
      </c>
    </row>
    <row r="218" spans="1:16" ht="14" customHeight="1" x14ac:dyDescent="0.35">
      <c r="A218" s="27" t="str">
        <f t="shared" si="3"/>
        <v>Insight Partners XII|Wiltshire Pension Fund</v>
      </c>
      <c r="B218" s="52" t="s">
        <v>294</v>
      </c>
      <c r="C218" s="52" t="s">
        <v>125</v>
      </c>
      <c r="D218" s="52" t="s">
        <v>11</v>
      </c>
      <c r="E218" s="52" t="s">
        <v>357</v>
      </c>
      <c r="F218" s="52" t="s">
        <v>49</v>
      </c>
      <c r="G218" s="52">
        <v>8447383</v>
      </c>
      <c r="H218" s="52">
        <v>7378259</v>
      </c>
      <c r="I218" s="52">
        <v>9025</v>
      </c>
      <c r="J218" s="52">
        <v>6959818</v>
      </c>
      <c r="K218" s="52">
        <v>6968843</v>
      </c>
      <c r="L218" s="52">
        <v>0.94</v>
      </c>
      <c r="M218" s="52">
        <v>-2.5000000000000001E-2</v>
      </c>
      <c r="N218" s="52">
        <v>1073469</v>
      </c>
      <c r="O218" s="52" t="s">
        <v>324</v>
      </c>
      <c r="P218" s="52" t="s">
        <v>351</v>
      </c>
    </row>
    <row r="219" spans="1:16" ht="14" customHeight="1" x14ac:dyDescent="0.35">
      <c r="A219" s="27" t="str">
        <f t="shared" si="3"/>
        <v>J-STAR No.5|Buckinghamshire Pension Fund</v>
      </c>
      <c r="B219" s="52" t="s">
        <v>294</v>
      </c>
      <c r="C219" s="52" t="s">
        <v>131</v>
      </c>
      <c r="D219" s="52" t="s">
        <v>3</v>
      </c>
      <c r="E219" s="52" t="s">
        <v>358</v>
      </c>
      <c r="F219" s="52" t="s">
        <v>134</v>
      </c>
      <c r="G219" s="52">
        <v>5525768</v>
      </c>
      <c r="H219" s="52">
        <v>2102869</v>
      </c>
      <c r="I219" s="52">
        <v>0</v>
      </c>
      <c r="J219" s="52">
        <v>2095521</v>
      </c>
      <c r="K219" s="52">
        <v>2095521</v>
      </c>
      <c r="L219" s="52">
        <v>1</v>
      </c>
      <c r="M219" s="52">
        <v>-4.0000000000000001E-3</v>
      </c>
      <c r="N219" s="52">
        <v>3422899</v>
      </c>
      <c r="O219" s="52" t="s">
        <v>334</v>
      </c>
      <c r="P219" s="52" t="s">
        <v>351</v>
      </c>
    </row>
    <row r="220" spans="1:16" ht="14" customHeight="1" x14ac:dyDescent="0.35">
      <c r="A220" s="27" t="str">
        <f t="shared" si="3"/>
        <v>J-STAR No.5|Cornwall Pension Fund</v>
      </c>
      <c r="B220" s="52" t="s">
        <v>294</v>
      </c>
      <c r="C220" s="52" t="s">
        <v>131</v>
      </c>
      <c r="D220" s="52" t="s">
        <v>4</v>
      </c>
      <c r="E220" s="52" t="s">
        <v>358</v>
      </c>
      <c r="F220" s="52" t="s">
        <v>134</v>
      </c>
      <c r="G220" s="52">
        <v>2530192</v>
      </c>
      <c r="H220" s="52">
        <v>962882</v>
      </c>
      <c r="I220" s="52">
        <v>0</v>
      </c>
      <c r="J220" s="52">
        <v>959517</v>
      </c>
      <c r="K220" s="52">
        <v>959517</v>
      </c>
      <c r="L220" s="52">
        <v>1</v>
      </c>
      <c r="M220" s="52">
        <v>-4.0000000000000001E-3</v>
      </c>
      <c r="N220" s="52">
        <v>1567310</v>
      </c>
      <c r="O220" s="52" t="s">
        <v>334</v>
      </c>
      <c r="P220" s="52" t="s">
        <v>351</v>
      </c>
    </row>
    <row r="221" spans="1:16" ht="14" customHeight="1" x14ac:dyDescent="0.35">
      <c r="A221" s="27" t="str">
        <f t="shared" si="3"/>
        <v>J-STAR No.5|Devon Pension Fund</v>
      </c>
      <c r="B221" s="52" t="s">
        <v>294</v>
      </c>
      <c r="C221" s="52" t="s">
        <v>131</v>
      </c>
      <c r="D221" s="52" t="s">
        <v>5</v>
      </c>
      <c r="E221" s="52" t="s">
        <v>358</v>
      </c>
      <c r="F221" s="52" t="s">
        <v>134</v>
      </c>
      <c r="G221" s="52">
        <v>5755786</v>
      </c>
      <c r="H221" s="52">
        <v>2190404</v>
      </c>
      <c r="I221" s="52">
        <v>0</v>
      </c>
      <c r="J221" s="52">
        <v>2182750</v>
      </c>
      <c r="K221" s="52">
        <v>2182750</v>
      </c>
      <c r="L221" s="52">
        <v>1</v>
      </c>
      <c r="M221" s="52">
        <v>-4.0000000000000001E-3</v>
      </c>
      <c r="N221" s="52">
        <v>3565382</v>
      </c>
      <c r="O221" s="52" t="s">
        <v>334</v>
      </c>
      <c r="P221" s="52" t="s">
        <v>351</v>
      </c>
    </row>
    <row r="222" spans="1:16" ht="14" customHeight="1" x14ac:dyDescent="0.35">
      <c r="A222" s="27" t="str">
        <f t="shared" si="3"/>
        <v>J-STAR No.5|Gloucestershire Pension Fund</v>
      </c>
      <c r="B222" s="52" t="s">
        <v>294</v>
      </c>
      <c r="C222" s="52" t="s">
        <v>131</v>
      </c>
      <c r="D222" s="52" t="s">
        <v>8</v>
      </c>
      <c r="E222" s="52" t="s">
        <v>358</v>
      </c>
      <c r="F222" s="52" t="s">
        <v>134</v>
      </c>
      <c r="G222" s="52">
        <v>3637485</v>
      </c>
      <c r="H222" s="52">
        <v>1384270</v>
      </c>
      <c r="I222" s="52">
        <v>0</v>
      </c>
      <c r="J222" s="52">
        <v>1379433</v>
      </c>
      <c r="K222" s="52">
        <v>1379433</v>
      </c>
      <c r="L222" s="52">
        <v>1</v>
      </c>
      <c r="M222" s="52">
        <v>-4.0000000000000001E-3</v>
      </c>
      <c r="N222" s="52">
        <v>2253215</v>
      </c>
      <c r="O222" s="52" t="s">
        <v>334</v>
      </c>
      <c r="P222" s="52" t="s">
        <v>351</v>
      </c>
    </row>
    <row r="223" spans="1:16" ht="14" customHeight="1" x14ac:dyDescent="0.35">
      <c r="A223" s="27" t="str">
        <f t="shared" si="3"/>
        <v>J-STAR No.5|Oxfordshire Pension Fund</v>
      </c>
      <c r="B223" s="52" t="s">
        <v>294</v>
      </c>
      <c r="C223" s="52" t="s">
        <v>131</v>
      </c>
      <c r="D223" s="52" t="s">
        <v>9</v>
      </c>
      <c r="E223" s="52" t="s">
        <v>358</v>
      </c>
      <c r="F223" s="52" t="s">
        <v>134</v>
      </c>
      <c r="G223" s="52">
        <v>3220244</v>
      </c>
      <c r="H223" s="52">
        <v>1225486</v>
      </c>
      <c r="I223" s="52">
        <v>0</v>
      </c>
      <c r="J223" s="52">
        <v>1221204</v>
      </c>
      <c r="K223" s="52">
        <v>1221204</v>
      </c>
      <c r="L223" s="52">
        <v>1</v>
      </c>
      <c r="M223" s="52">
        <v>-4.0000000000000001E-3</v>
      </c>
      <c r="N223" s="52">
        <v>1994758</v>
      </c>
      <c r="O223" s="52" t="s">
        <v>334</v>
      </c>
      <c r="P223" s="52" t="s">
        <v>351</v>
      </c>
    </row>
    <row r="224" spans="1:16" ht="14" customHeight="1" x14ac:dyDescent="0.35">
      <c r="A224" s="27" t="str">
        <f t="shared" si="3"/>
        <v>J-STAR No.5|Somerset County Council Pension Fund</v>
      </c>
      <c r="B224" s="52" t="s">
        <v>294</v>
      </c>
      <c r="C224" s="52" t="s">
        <v>131</v>
      </c>
      <c r="D224" s="52" t="s">
        <v>10</v>
      </c>
      <c r="E224" s="52" t="s">
        <v>358</v>
      </c>
      <c r="F224" s="52" t="s">
        <v>134</v>
      </c>
      <c r="G224" s="52">
        <v>2305524</v>
      </c>
      <c r="H224" s="52">
        <v>877383</v>
      </c>
      <c r="I224" s="52">
        <v>0</v>
      </c>
      <c r="J224" s="52">
        <v>874317</v>
      </c>
      <c r="K224" s="52">
        <v>874317</v>
      </c>
      <c r="L224" s="52">
        <v>1</v>
      </c>
      <c r="M224" s="52">
        <v>-4.0000000000000001E-3</v>
      </c>
      <c r="N224" s="52">
        <v>1428141</v>
      </c>
      <c r="O224" s="52" t="s">
        <v>334</v>
      </c>
      <c r="P224" s="52" t="s">
        <v>351</v>
      </c>
    </row>
    <row r="225" spans="1:16" ht="14" customHeight="1" x14ac:dyDescent="0.35">
      <c r="A225" s="27" t="str">
        <f t="shared" si="3"/>
        <v>J-STAR No.5|Wiltshire Pension Fund</v>
      </c>
      <c r="B225" s="52" t="s">
        <v>294</v>
      </c>
      <c r="C225" s="52" t="s">
        <v>131</v>
      </c>
      <c r="D225" s="52" t="s">
        <v>11</v>
      </c>
      <c r="E225" s="52" t="s">
        <v>358</v>
      </c>
      <c r="F225" s="52" t="s">
        <v>134</v>
      </c>
      <c r="G225" s="52">
        <v>6445838</v>
      </c>
      <c r="H225" s="52">
        <v>2453008</v>
      </c>
      <c r="I225" s="52">
        <v>0</v>
      </c>
      <c r="J225" s="52">
        <v>2444436</v>
      </c>
      <c r="K225" s="52">
        <v>2444436</v>
      </c>
      <c r="L225" s="52">
        <v>1</v>
      </c>
      <c r="M225" s="52">
        <v>-4.0000000000000001E-3</v>
      </c>
      <c r="N225" s="52">
        <v>3992830</v>
      </c>
      <c r="O225" s="52" t="s">
        <v>334</v>
      </c>
      <c r="P225" s="52" t="s">
        <v>351</v>
      </c>
    </row>
    <row r="226" spans="1:16" ht="14" customHeight="1" x14ac:dyDescent="0.35">
      <c r="A226" s="27" t="str">
        <f t="shared" si="3"/>
        <v>LGT Crown Global Secondaries V|Buckinghamshire Pension Fund</v>
      </c>
      <c r="B226" s="52" t="s">
        <v>294</v>
      </c>
      <c r="C226" s="52" t="s">
        <v>106</v>
      </c>
      <c r="D226" s="52" t="s">
        <v>3</v>
      </c>
      <c r="E226" s="52" t="s">
        <v>359</v>
      </c>
      <c r="F226" s="52" t="s">
        <v>49</v>
      </c>
      <c r="G226" s="52">
        <v>14958423</v>
      </c>
      <c r="H226" s="52">
        <v>10080427</v>
      </c>
      <c r="I226" s="52">
        <v>1304001</v>
      </c>
      <c r="J226" s="52">
        <v>12698463</v>
      </c>
      <c r="K226" s="52">
        <v>14002464</v>
      </c>
      <c r="L226" s="52">
        <v>1.39</v>
      </c>
      <c r="M226" s="52">
        <v>0.19700000000000001</v>
      </c>
      <c r="N226" s="52">
        <v>4877996</v>
      </c>
      <c r="O226" s="52" t="s">
        <v>324</v>
      </c>
      <c r="P226" s="52" t="s">
        <v>351</v>
      </c>
    </row>
    <row r="227" spans="1:16" ht="14" customHeight="1" x14ac:dyDescent="0.35">
      <c r="A227" s="27" t="str">
        <f t="shared" si="3"/>
        <v>LGT Crown Global Secondaries V|Cornwall Pension Fund</v>
      </c>
      <c r="B227" s="52" t="s">
        <v>294</v>
      </c>
      <c r="C227" s="52" t="s">
        <v>106</v>
      </c>
      <c r="D227" s="52" t="s">
        <v>4</v>
      </c>
      <c r="E227" s="52" t="s">
        <v>359</v>
      </c>
      <c r="F227" s="52" t="s">
        <v>49</v>
      </c>
      <c r="G227" s="52">
        <v>6858577</v>
      </c>
      <c r="H227" s="52">
        <v>4623668</v>
      </c>
      <c r="I227" s="52">
        <v>597442</v>
      </c>
      <c r="J227" s="52">
        <v>5817942</v>
      </c>
      <c r="K227" s="52">
        <v>6415385</v>
      </c>
      <c r="L227" s="52">
        <v>1.39</v>
      </c>
      <c r="M227" s="52">
        <v>0.19600000000000001</v>
      </c>
      <c r="N227" s="52">
        <v>2234908</v>
      </c>
      <c r="O227" s="52" t="s">
        <v>324</v>
      </c>
      <c r="P227" s="52" t="s">
        <v>351</v>
      </c>
    </row>
    <row r="228" spans="1:16" ht="14" customHeight="1" x14ac:dyDescent="0.35">
      <c r="A228" s="27" t="str">
        <f t="shared" si="3"/>
        <v>LGT Crown Global Secondaries V|Devon Pension Fund</v>
      </c>
      <c r="B228" s="52" t="s">
        <v>294</v>
      </c>
      <c r="C228" s="52" t="s">
        <v>106</v>
      </c>
      <c r="D228" s="52" t="s">
        <v>5</v>
      </c>
      <c r="E228" s="52" t="s">
        <v>359</v>
      </c>
      <c r="F228" s="52" t="s">
        <v>49</v>
      </c>
      <c r="G228" s="52">
        <v>15571735</v>
      </c>
      <c r="H228" s="52">
        <v>10492169</v>
      </c>
      <c r="I228" s="52">
        <v>1357885</v>
      </c>
      <c r="J228" s="52">
        <v>13223193</v>
      </c>
      <c r="K228" s="52">
        <v>14581078</v>
      </c>
      <c r="L228" s="52">
        <v>1.39</v>
      </c>
      <c r="M228" s="52">
        <v>0.19700000000000001</v>
      </c>
      <c r="N228" s="52">
        <v>5079566</v>
      </c>
      <c r="O228" s="52" t="s">
        <v>324</v>
      </c>
      <c r="P228" s="52" t="s">
        <v>351</v>
      </c>
    </row>
    <row r="229" spans="1:16" ht="14" customHeight="1" x14ac:dyDescent="0.35">
      <c r="A229" s="27" t="str">
        <f t="shared" si="3"/>
        <v>LGT Crown Global Secondaries V|Gloucestershire Pension Fund</v>
      </c>
      <c r="B229" s="52" t="s">
        <v>294</v>
      </c>
      <c r="C229" s="52" t="s">
        <v>106</v>
      </c>
      <c r="D229" s="52" t="s">
        <v>8</v>
      </c>
      <c r="E229" s="52" t="s">
        <v>359</v>
      </c>
      <c r="F229" s="52" t="s">
        <v>49</v>
      </c>
      <c r="G229" s="52">
        <v>7479211</v>
      </c>
      <c r="H229" s="52">
        <v>5040213</v>
      </c>
      <c r="I229" s="52">
        <v>652000</v>
      </c>
      <c r="J229" s="52">
        <v>6349232</v>
      </c>
      <c r="K229" s="52">
        <v>7001233</v>
      </c>
      <c r="L229" s="52">
        <v>1.39</v>
      </c>
      <c r="M229" s="52">
        <v>0.19700000000000001</v>
      </c>
      <c r="N229" s="52">
        <v>2438998</v>
      </c>
      <c r="O229" s="52" t="s">
        <v>324</v>
      </c>
      <c r="P229" s="52" t="s">
        <v>351</v>
      </c>
    </row>
    <row r="230" spans="1:16" ht="14" customHeight="1" x14ac:dyDescent="0.35">
      <c r="A230" s="27" t="str">
        <f t="shared" si="3"/>
        <v>LGT Crown Global Secondaries V|Oxfordshire Pension Fund</v>
      </c>
      <c r="B230" s="52" t="s">
        <v>294</v>
      </c>
      <c r="C230" s="52" t="s">
        <v>106</v>
      </c>
      <c r="D230" s="52" t="s">
        <v>9</v>
      </c>
      <c r="E230" s="52" t="s">
        <v>359</v>
      </c>
      <c r="F230" s="52" t="s">
        <v>49</v>
      </c>
      <c r="G230" s="52">
        <v>8723171</v>
      </c>
      <c r="H230" s="52">
        <v>5878513</v>
      </c>
      <c r="I230" s="52">
        <v>760443</v>
      </c>
      <c r="J230" s="52">
        <v>7405250</v>
      </c>
      <c r="K230" s="52">
        <v>8165693</v>
      </c>
      <c r="L230" s="52">
        <v>1.39</v>
      </c>
      <c r="M230" s="52">
        <v>0.19700000000000001</v>
      </c>
      <c r="N230" s="52">
        <v>2844658</v>
      </c>
      <c r="O230" s="52" t="s">
        <v>324</v>
      </c>
      <c r="P230" s="52" t="s">
        <v>351</v>
      </c>
    </row>
    <row r="231" spans="1:16" ht="14" customHeight="1" x14ac:dyDescent="0.35">
      <c r="A231" s="27" t="str">
        <f t="shared" si="3"/>
        <v>LGT Crown Global Secondaries V|Somerset County Council Pension Fund</v>
      </c>
      <c r="B231" s="52" t="s">
        <v>294</v>
      </c>
      <c r="C231" s="52" t="s">
        <v>106</v>
      </c>
      <c r="D231" s="52" t="s">
        <v>10</v>
      </c>
      <c r="E231" s="52" t="s">
        <v>359</v>
      </c>
      <c r="F231" s="52" t="s">
        <v>49</v>
      </c>
      <c r="G231" s="52">
        <v>6225605</v>
      </c>
      <c r="H231" s="52">
        <v>4194786</v>
      </c>
      <c r="I231" s="52">
        <v>542885</v>
      </c>
      <c r="J231" s="52">
        <v>5286653</v>
      </c>
      <c r="K231" s="52">
        <v>5829538</v>
      </c>
      <c r="L231" s="52">
        <v>1.39</v>
      </c>
      <c r="M231" s="52">
        <v>0.19700000000000001</v>
      </c>
      <c r="N231" s="52">
        <v>2030819</v>
      </c>
      <c r="O231" s="52" t="s">
        <v>324</v>
      </c>
      <c r="P231" s="52" t="s">
        <v>351</v>
      </c>
    </row>
    <row r="232" spans="1:16" ht="14" customHeight="1" x14ac:dyDescent="0.35">
      <c r="A232" s="27" t="str">
        <f t="shared" si="3"/>
        <v>LGT Crown Global Secondaries V|Wiltshire Pension Fund</v>
      </c>
      <c r="B232" s="52" t="s">
        <v>294</v>
      </c>
      <c r="C232" s="52" t="s">
        <v>106</v>
      </c>
      <c r="D232" s="52" t="s">
        <v>11</v>
      </c>
      <c r="E232" s="52" t="s">
        <v>359</v>
      </c>
      <c r="F232" s="52" t="s">
        <v>49</v>
      </c>
      <c r="G232" s="52">
        <v>17440962</v>
      </c>
      <c r="H232" s="52">
        <v>11751646</v>
      </c>
      <c r="I232" s="52">
        <v>1523959</v>
      </c>
      <c r="J232" s="52">
        <v>14810501</v>
      </c>
      <c r="K232" s="52">
        <v>16334460</v>
      </c>
      <c r="L232" s="52">
        <v>1.39</v>
      </c>
      <c r="M232" s="52">
        <v>0.19700000000000001</v>
      </c>
      <c r="N232" s="52">
        <v>5689316</v>
      </c>
      <c r="O232" s="52" t="s">
        <v>324</v>
      </c>
      <c r="P232" s="52" t="s">
        <v>351</v>
      </c>
    </row>
    <row r="233" spans="1:16" ht="14" customHeight="1" x14ac:dyDescent="0.35">
      <c r="A233" s="27" t="str">
        <f t="shared" si="3"/>
        <v>Montana Capital Partners OSP V|Devon Pension Fund</v>
      </c>
      <c r="B233" s="52" t="s">
        <v>294</v>
      </c>
      <c r="C233" s="52" t="s">
        <v>108</v>
      </c>
      <c r="D233" s="52" t="s">
        <v>5</v>
      </c>
      <c r="E233" s="52" t="s">
        <v>360</v>
      </c>
      <c r="F233" s="52" t="s">
        <v>93</v>
      </c>
      <c r="G233" s="52">
        <v>8561639</v>
      </c>
      <c r="H233" s="52">
        <v>5833284</v>
      </c>
      <c r="I233" s="52">
        <v>156239</v>
      </c>
      <c r="J233" s="52">
        <v>7437581</v>
      </c>
      <c r="K233" s="52">
        <v>7593820</v>
      </c>
      <c r="L233" s="52">
        <v>1.3</v>
      </c>
      <c r="M233" s="52">
        <v>0.19600000000000001</v>
      </c>
      <c r="N233" s="52">
        <v>2884594</v>
      </c>
      <c r="O233" s="52" t="s">
        <v>324</v>
      </c>
      <c r="P233" s="52" t="s">
        <v>351</v>
      </c>
    </row>
    <row r="234" spans="1:16" ht="14" customHeight="1" x14ac:dyDescent="0.35">
      <c r="A234" s="27" t="str">
        <f t="shared" si="3"/>
        <v>Montana Capital Partners OSP V|Gloucestershire Pension Fund</v>
      </c>
      <c r="B234" s="52" t="s">
        <v>294</v>
      </c>
      <c r="C234" s="52" t="s">
        <v>108</v>
      </c>
      <c r="D234" s="52" t="s">
        <v>8</v>
      </c>
      <c r="E234" s="52" t="s">
        <v>360</v>
      </c>
      <c r="F234" s="52" t="s">
        <v>93</v>
      </c>
      <c r="G234" s="52">
        <v>4108946</v>
      </c>
      <c r="H234" s="52">
        <v>2798902</v>
      </c>
      <c r="I234" s="52">
        <v>75020</v>
      </c>
      <c r="J234" s="52">
        <v>3571218</v>
      </c>
      <c r="K234" s="52">
        <v>3646238</v>
      </c>
      <c r="L234" s="52">
        <v>1.3</v>
      </c>
      <c r="M234" s="52">
        <v>0.19700000000000001</v>
      </c>
      <c r="N234" s="52">
        <v>1385063</v>
      </c>
      <c r="O234" s="52" t="s">
        <v>324</v>
      </c>
      <c r="P234" s="52" t="s">
        <v>351</v>
      </c>
    </row>
    <row r="235" spans="1:16" ht="14" customHeight="1" x14ac:dyDescent="0.35">
      <c r="A235" s="27" t="str">
        <f t="shared" si="3"/>
        <v>Montana Capital Partners OSP V|Oxfordshire Pension Fund</v>
      </c>
      <c r="B235" s="52" t="s">
        <v>294</v>
      </c>
      <c r="C235" s="52" t="s">
        <v>108</v>
      </c>
      <c r="D235" s="52" t="s">
        <v>9</v>
      </c>
      <c r="E235" s="52" t="s">
        <v>360</v>
      </c>
      <c r="F235" s="52" t="s">
        <v>93</v>
      </c>
      <c r="G235" s="52">
        <v>4798935</v>
      </c>
      <c r="H235" s="52">
        <v>3269648</v>
      </c>
      <c r="I235" s="52">
        <v>87575</v>
      </c>
      <c r="J235" s="52">
        <v>4168882</v>
      </c>
      <c r="K235" s="52">
        <v>4256456</v>
      </c>
      <c r="L235" s="52">
        <v>1.3</v>
      </c>
      <c r="M235" s="52">
        <v>0.19600000000000001</v>
      </c>
      <c r="N235" s="52">
        <v>1616861</v>
      </c>
      <c r="O235" s="52" t="s">
        <v>324</v>
      </c>
      <c r="P235" s="52" t="s">
        <v>351</v>
      </c>
    </row>
    <row r="236" spans="1:16" ht="14" customHeight="1" x14ac:dyDescent="0.35">
      <c r="A236" s="27" t="str">
        <f t="shared" si="3"/>
        <v>Montana Capital Partners OSP V|Somerset County Council Pension Fund</v>
      </c>
      <c r="B236" s="52" t="s">
        <v>294</v>
      </c>
      <c r="C236" s="52" t="s">
        <v>108</v>
      </c>
      <c r="D236" s="52" t="s">
        <v>10</v>
      </c>
      <c r="E236" s="52" t="s">
        <v>360</v>
      </c>
      <c r="F236" s="52" t="s">
        <v>93</v>
      </c>
      <c r="G236" s="52">
        <v>3422957</v>
      </c>
      <c r="H236" s="52">
        <v>2332156</v>
      </c>
      <c r="I236" s="52">
        <v>62465</v>
      </c>
      <c r="J236" s="52">
        <v>2973558</v>
      </c>
      <c r="K236" s="52">
        <v>3036023</v>
      </c>
      <c r="L236" s="52">
        <v>1.3</v>
      </c>
      <c r="M236" s="52">
        <v>0.19600000000000001</v>
      </c>
      <c r="N236" s="52">
        <v>1153265</v>
      </c>
      <c r="O236" s="52" t="s">
        <v>324</v>
      </c>
      <c r="P236" s="52" t="s">
        <v>351</v>
      </c>
    </row>
    <row r="237" spans="1:16" ht="14" customHeight="1" x14ac:dyDescent="0.35">
      <c r="A237" s="27" t="str">
        <f t="shared" si="3"/>
        <v>Montana Capital Partners OSP V|Wiltshire Pension Fund</v>
      </c>
      <c r="B237" s="52" t="s">
        <v>294</v>
      </c>
      <c r="C237" s="52" t="s">
        <v>108</v>
      </c>
      <c r="D237" s="52" t="s">
        <v>11</v>
      </c>
      <c r="E237" s="52" t="s">
        <v>360</v>
      </c>
      <c r="F237" s="52" t="s">
        <v>93</v>
      </c>
      <c r="G237" s="52">
        <v>9580882</v>
      </c>
      <c r="H237" s="52">
        <v>6527723</v>
      </c>
      <c r="I237" s="52">
        <v>174839</v>
      </c>
      <c r="J237" s="52">
        <v>8323006</v>
      </c>
      <c r="K237" s="52">
        <v>8497845</v>
      </c>
      <c r="L237" s="52">
        <v>1.3</v>
      </c>
      <c r="M237" s="52">
        <v>0.19600000000000001</v>
      </c>
      <c r="N237" s="52">
        <v>3227999</v>
      </c>
      <c r="O237" s="52" t="s">
        <v>324</v>
      </c>
      <c r="P237" s="52" t="s">
        <v>351</v>
      </c>
    </row>
    <row r="238" spans="1:16" ht="14" customHeight="1" x14ac:dyDescent="0.35">
      <c r="A238" s="27" t="str">
        <f t="shared" si="3"/>
        <v>Montana Capital Partners OSP V|Buckinghamshire Pension Fund</v>
      </c>
      <c r="B238" s="52" t="s">
        <v>294</v>
      </c>
      <c r="C238" s="52" t="s">
        <v>108</v>
      </c>
      <c r="D238" s="52" t="s">
        <v>3</v>
      </c>
      <c r="E238" s="52" t="s">
        <v>360</v>
      </c>
      <c r="F238" s="52" t="s">
        <v>93</v>
      </c>
      <c r="G238" s="52">
        <v>8221892</v>
      </c>
      <c r="H238" s="52">
        <v>5601804</v>
      </c>
      <c r="I238" s="52">
        <v>150039</v>
      </c>
      <c r="J238" s="52">
        <v>7142438</v>
      </c>
      <c r="K238" s="52">
        <v>7292478</v>
      </c>
      <c r="L238" s="52">
        <v>1.3</v>
      </c>
      <c r="M238" s="52">
        <v>0.19600000000000001</v>
      </c>
      <c r="N238" s="52">
        <v>2770126</v>
      </c>
      <c r="O238" s="52" t="s">
        <v>324</v>
      </c>
      <c r="P238" s="52" t="s">
        <v>351</v>
      </c>
    </row>
    <row r="239" spans="1:16" ht="14" customHeight="1" x14ac:dyDescent="0.35">
      <c r="A239" s="27" t="str">
        <f t="shared" si="3"/>
        <v>Montana Capital Partners OSP V|Cornwall Pension Fund</v>
      </c>
      <c r="B239" s="52" t="s">
        <v>294</v>
      </c>
      <c r="C239" s="52" t="s">
        <v>108</v>
      </c>
      <c r="D239" s="52" t="s">
        <v>4</v>
      </c>
      <c r="E239" s="52" t="s">
        <v>360</v>
      </c>
      <c r="F239" s="52" t="s">
        <v>93</v>
      </c>
      <c r="G239" s="52">
        <v>3766368</v>
      </c>
      <c r="H239" s="52">
        <v>2564592</v>
      </c>
      <c r="I239" s="52">
        <v>68820</v>
      </c>
      <c r="J239" s="52">
        <v>3276078</v>
      </c>
      <c r="K239" s="52">
        <v>3344898</v>
      </c>
      <c r="L239" s="52">
        <v>1.3</v>
      </c>
      <c r="M239" s="52">
        <v>0.19700000000000001</v>
      </c>
      <c r="N239" s="52">
        <v>1270595</v>
      </c>
      <c r="O239" s="52" t="s">
        <v>324</v>
      </c>
      <c r="P239" s="52" t="s">
        <v>351</v>
      </c>
    </row>
    <row r="240" spans="1:16" ht="14" customHeight="1" x14ac:dyDescent="0.35">
      <c r="A240" s="27" t="str">
        <f t="shared" si="3"/>
        <v>NB Clifton Private Equity III|Buckinghamshire Pension Fund</v>
      </c>
      <c r="B240" s="52" t="s">
        <v>294</v>
      </c>
      <c r="C240" s="52" t="s">
        <v>140</v>
      </c>
      <c r="D240" s="52" t="s">
        <v>3</v>
      </c>
      <c r="E240" s="52" t="s">
        <v>349</v>
      </c>
      <c r="F240" s="52" t="s">
        <v>44</v>
      </c>
      <c r="G240" s="52">
        <v>150000000</v>
      </c>
      <c r="H240" s="52">
        <v>14457297</v>
      </c>
      <c r="I240" s="52">
        <v>632637</v>
      </c>
      <c r="J240" s="52">
        <v>13057447</v>
      </c>
      <c r="K240" s="52">
        <v>13690084</v>
      </c>
      <c r="L240" s="52">
        <v>0.95</v>
      </c>
      <c r="M240" s="52">
        <v>-9.0999999999999998E-2</v>
      </c>
      <c r="N240" s="52">
        <v>135542703</v>
      </c>
      <c r="O240" s="52" t="s">
        <v>324</v>
      </c>
      <c r="P240" s="52" t="s">
        <v>327</v>
      </c>
    </row>
    <row r="241" spans="1:16" ht="14" customHeight="1" x14ac:dyDescent="0.35">
      <c r="A241" s="27" t="str">
        <f t="shared" si="3"/>
        <v>NB Clifton Private Equity III|Cornwall Pension Fund</v>
      </c>
      <c r="B241" s="52" t="s">
        <v>294</v>
      </c>
      <c r="C241" s="52" t="s">
        <v>140</v>
      </c>
      <c r="D241" s="52" t="s">
        <v>4</v>
      </c>
      <c r="E241" s="52" t="s">
        <v>349</v>
      </c>
      <c r="F241" s="52" t="s">
        <v>44</v>
      </c>
      <c r="G241" s="52">
        <v>40000000</v>
      </c>
      <c r="H241" s="52">
        <v>3855280</v>
      </c>
      <c r="I241" s="52">
        <v>168703</v>
      </c>
      <c r="J241" s="52">
        <v>3481985</v>
      </c>
      <c r="K241" s="52">
        <v>3650688</v>
      </c>
      <c r="L241" s="52">
        <v>0.95</v>
      </c>
      <c r="M241" s="52">
        <v>-9.0999999999999998E-2</v>
      </c>
      <c r="N241" s="52">
        <v>36144720</v>
      </c>
      <c r="O241" s="52" t="s">
        <v>324</v>
      </c>
      <c r="P241" s="52" t="s">
        <v>327</v>
      </c>
    </row>
    <row r="242" spans="1:16" ht="14" customHeight="1" x14ac:dyDescent="0.35">
      <c r="A242" s="27" t="str">
        <f t="shared" si="3"/>
        <v>NB Clifton Private Equity III|Devon Pension Fund</v>
      </c>
      <c r="B242" s="52" t="s">
        <v>294</v>
      </c>
      <c r="C242" s="52" t="s">
        <v>140</v>
      </c>
      <c r="D242" s="52" t="s">
        <v>5</v>
      </c>
      <c r="E242" s="52" t="s">
        <v>349</v>
      </c>
      <c r="F242" s="52" t="s">
        <v>44</v>
      </c>
      <c r="G242" s="52">
        <v>150000000</v>
      </c>
      <c r="H242" s="52">
        <v>14457297</v>
      </c>
      <c r="I242" s="52">
        <v>632637</v>
      </c>
      <c r="J242" s="52">
        <v>13057447</v>
      </c>
      <c r="K242" s="52">
        <v>13690084</v>
      </c>
      <c r="L242" s="52">
        <v>0.95</v>
      </c>
      <c r="M242" s="52">
        <v>-9.0999999999999998E-2</v>
      </c>
      <c r="N242" s="52">
        <v>135542703</v>
      </c>
      <c r="O242" s="52" t="s">
        <v>324</v>
      </c>
      <c r="P242" s="52" t="s">
        <v>327</v>
      </c>
    </row>
    <row r="243" spans="1:16" ht="14" customHeight="1" x14ac:dyDescent="0.35">
      <c r="A243" s="27" t="str">
        <f t="shared" si="3"/>
        <v>NB Clifton Private Equity III|Dorset County Pension Fund</v>
      </c>
      <c r="B243" s="52" t="s">
        <v>294</v>
      </c>
      <c r="C243" s="52" t="s">
        <v>140</v>
      </c>
      <c r="D243" s="52" t="s">
        <v>6</v>
      </c>
      <c r="E243" s="52" t="s">
        <v>349</v>
      </c>
      <c r="F243" s="52" t="s">
        <v>44</v>
      </c>
      <c r="G243" s="52">
        <v>70000000</v>
      </c>
      <c r="H243" s="52">
        <v>6746739</v>
      </c>
      <c r="I243" s="52">
        <v>295231</v>
      </c>
      <c r="J243" s="52">
        <v>6093475</v>
      </c>
      <c r="K243" s="52">
        <v>6388706</v>
      </c>
      <c r="L243" s="52">
        <v>0.95</v>
      </c>
      <c r="M243" s="52">
        <v>-9.1999999999999998E-2</v>
      </c>
      <c r="N243" s="52">
        <v>63253261</v>
      </c>
      <c r="O243" s="52" t="s">
        <v>324</v>
      </c>
      <c r="P243" s="52" t="s">
        <v>327</v>
      </c>
    </row>
    <row r="244" spans="1:16" ht="14" customHeight="1" x14ac:dyDescent="0.35">
      <c r="A244" s="27" t="str">
        <f t="shared" si="3"/>
        <v>NB Clifton Private Equity III|Gloucestershire Pension Fund</v>
      </c>
      <c r="B244" s="52" t="s">
        <v>294</v>
      </c>
      <c r="C244" s="52" t="s">
        <v>140</v>
      </c>
      <c r="D244" s="52" t="s">
        <v>8</v>
      </c>
      <c r="E244" s="52" t="s">
        <v>349</v>
      </c>
      <c r="F244" s="52" t="s">
        <v>44</v>
      </c>
      <c r="G244" s="52">
        <v>16000000</v>
      </c>
      <c r="H244" s="52">
        <v>1542112</v>
      </c>
      <c r="I244" s="52">
        <v>67481</v>
      </c>
      <c r="J244" s="52">
        <v>1392795</v>
      </c>
      <c r="K244" s="52">
        <v>1460276</v>
      </c>
      <c r="L244" s="52">
        <v>0.95</v>
      </c>
      <c r="M244" s="52">
        <v>-9.0999999999999998E-2</v>
      </c>
      <c r="N244" s="52">
        <v>14457888</v>
      </c>
      <c r="O244" s="52" t="s">
        <v>324</v>
      </c>
      <c r="P244" s="52" t="s">
        <v>327</v>
      </c>
    </row>
    <row r="245" spans="1:16" ht="14" customHeight="1" x14ac:dyDescent="0.35">
      <c r="A245" s="27" t="str">
        <f t="shared" si="3"/>
        <v>NB Clifton Private Equity III|Somerset County Council Pension Fund</v>
      </c>
      <c r="B245" s="52" t="s">
        <v>294</v>
      </c>
      <c r="C245" s="52" t="s">
        <v>140</v>
      </c>
      <c r="D245" s="52" t="s">
        <v>10</v>
      </c>
      <c r="E245" s="52" t="s">
        <v>349</v>
      </c>
      <c r="F245" s="52" t="s">
        <v>44</v>
      </c>
      <c r="G245" s="52">
        <v>60000000</v>
      </c>
      <c r="H245" s="52">
        <v>5782919</v>
      </c>
      <c r="I245" s="52">
        <v>253055</v>
      </c>
      <c r="J245" s="52">
        <v>5222978</v>
      </c>
      <c r="K245" s="52">
        <v>5476033</v>
      </c>
      <c r="L245" s="52">
        <v>0.95</v>
      </c>
      <c r="M245" s="52">
        <v>-9.0999999999999998E-2</v>
      </c>
      <c r="N245" s="52">
        <v>54217081</v>
      </c>
      <c r="O245" s="52" t="s">
        <v>324</v>
      </c>
      <c r="P245" s="52" t="s">
        <v>327</v>
      </c>
    </row>
    <row r="246" spans="1:16" ht="14" customHeight="1" x14ac:dyDescent="0.35">
      <c r="A246" s="27" t="str">
        <f t="shared" si="3"/>
        <v>NB Clifton Private Equity III|Wiltshire Pension Fund</v>
      </c>
      <c r="B246" s="52" t="s">
        <v>294</v>
      </c>
      <c r="C246" s="52" t="s">
        <v>140</v>
      </c>
      <c r="D246" s="52" t="s">
        <v>11</v>
      </c>
      <c r="E246" s="52" t="s">
        <v>349</v>
      </c>
      <c r="F246" s="52" t="s">
        <v>44</v>
      </c>
      <c r="G246" s="52">
        <v>140000000</v>
      </c>
      <c r="H246" s="52">
        <v>13493477</v>
      </c>
      <c r="I246" s="52">
        <v>590461</v>
      </c>
      <c r="J246" s="52">
        <v>12186948</v>
      </c>
      <c r="K246" s="52">
        <v>12777409</v>
      </c>
      <c r="L246" s="52">
        <v>0.95</v>
      </c>
      <c r="M246" s="52">
        <v>-9.0999999999999998E-2</v>
      </c>
      <c r="N246" s="52">
        <v>126506523</v>
      </c>
      <c r="O246" s="52" t="s">
        <v>324</v>
      </c>
      <c r="P246" s="52" t="s">
        <v>327</v>
      </c>
    </row>
    <row r="247" spans="1:16" ht="14" customHeight="1" x14ac:dyDescent="0.35">
      <c r="A247" s="27" t="str">
        <f t="shared" si="3"/>
        <v>NB Clifton Private Equity IV|Devon Pension Fund</v>
      </c>
      <c r="B247" s="52" t="s">
        <v>294</v>
      </c>
      <c r="C247" s="52" t="s">
        <v>142</v>
      </c>
      <c r="D247" s="52" t="s">
        <v>5</v>
      </c>
      <c r="E247" s="52" t="s">
        <v>349</v>
      </c>
      <c r="F247" s="52" t="s">
        <v>44</v>
      </c>
      <c r="G247" s="52">
        <v>100000000</v>
      </c>
      <c r="H247" s="52">
        <v>1918519</v>
      </c>
      <c r="I247" s="52">
        <v>0</v>
      </c>
      <c r="J247" s="52">
        <v>2156019</v>
      </c>
      <c r="K247" s="52">
        <v>2156019</v>
      </c>
      <c r="L247" s="52">
        <v>1.1200000000000001</v>
      </c>
      <c r="M247" s="52" t="s">
        <v>578</v>
      </c>
      <c r="N247" s="52">
        <v>98081481</v>
      </c>
      <c r="O247" s="52" t="s">
        <v>324</v>
      </c>
      <c r="P247" s="52" t="s">
        <v>362</v>
      </c>
    </row>
    <row r="248" spans="1:16" ht="14" customHeight="1" x14ac:dyDescent="0.35">
      <c r="A248" s="27" t="str">
        <f t="shared" si="3"/>
        <v>NB Clifton Private Equity IV|Dorset County Pension Fund</v>
      </c>
      <c r="B248" s="52" t="s">
        <v>294</v>
      </c>
      <c r="C248" s="52" t="s">
        <v>142</v>
      </c>
      <c r="D248" s="52" t="s">
        <v>6</v>
      </c>
      <c r="E248" s="52" t="s">
        <v>349</v>
      </c>
      <c r="F248" s="52" t="s">
        <v>44</v>
      </c>
      <c r="G248" s="52">
        <v>20000000</v>
      </c>
      <c r="H248" s="52">
        <v>383704</v>
      </c>
      <c r="I248" s="52">
        <v>0</v>
      </c>
      <c r="J248" s="52">
        <v>431205</v>
      </c>
      <c r="K248" s="52">
        <v>431205</v>
      </c>
      <c r="L248" s="52">
        <v>1.1200000000000001</v>
      </c>
      <c r="M248" s="52" t="s">
        <v>578</v>
      </c>
      <c r="N248" s="52">
        <v>19616296</v>
      </c>
      <c r="O248" s="52" t="s">
        <v>324</v>
      </c>
      <c r="P248" s="52" t="s">
        <v>362</v>
      </c>
    </row>
    <row r="249" spans="1:16" ht="14" customHeight="1" x14ac:dyDescent="0.35">
      <c r="A249" s="27" t="str">
        <f t="shared" si="3"/>
        <v>NB Clifton Private Equity IV|Wiltshire Pension Fund</v>
      </c>
      <c r="B249" s="52" t="s">
        <v>294</v>
      </c>
      <c r="C249" s="52" t="s">
        <v>142</v>
      </c>
      <c r="D249" s="52" t="s">
        <v>11</v>
      </c>
      <c r="E249" s="52" t="s">
        <v>349</v>
      </c>
      <c r="F249" s="52" t="s">
        <v>44</v>
      </c>
      <c r="G249" s="52">
        <v>80000000</v>
      </c>
      <c r="H249" s="52">
        <v>1534815</v>
      </c>
      <c r="I249" s="52">
        <v>0</v>
      </c>
      <c r="J249" s="52">
        <v>1724816</v>
      </c>
      <c r="K249" s="52">
        <v>1724816</v>
      </c>
      <c r="L249" s="52">
        <v>1.1200000000000001</v>
      </c>
      <c r="M249" s="52" t="s">
        <v>578</v>
      </c>
      <c r="N249" s="52">
        <v>78465185</v>
      </c>
      <c r="O249" s="52" t="s">
        <v>324</v>
      </c>
      <c r="P249" s="52" t="s">
        <v>362</v>
      </c>
    </row>
    <row r="250" spans="1:16" ht="14" customHeight="1" x14ac:dyDescent="0.35">
      <c r="A250" s="27" t="str">
        <f t="shared" si="3"/>
        <v>NB Clifton Private Equity IV|Somerset County Council Pension Fund</v>
      </c>
      <c r="B250" s="52" t="s">
        <v>294</v>
      </c>
      <c r="C250" s="52" t="s">
        <v>142</v>
      </c>
      <c r="D250" s="52" t="s">
        <v>10</v>
      </c>
      <c r="E250" s="52" t="s">
        <v>349</v>
      </c>
      <c r="F250" s="52" t="s">
        <v>44</v>
      </c>
      <c r="G250" s="52">
        <v>70000000</v>
      </c>
      <c r="H250" s="52">
        <v>1342963</v>
      </c>
      <c r="I250" s="52">
        <v>0</v>
      </c>
      <c r="J250" s="52">
        <v>1278931</v>
      </c>
      <c r="K250" s="52">
        <v>1278931</v>
      </c>
      <c r="L250" s="52">
        <v>0.95</v>
      </c>
      <c r="M250" s="52">
        <v>-0.50800000000000001</v>
      </c>
      <c r="N250" s="52">
        <v>68657037</v>
      </c>
      <c r="O250" s="52" t="s">
        <v>324</v>
      </c>
      <c r="P250" s="52" t="s">
        <v>362</v>
      </c>
    </row>
    <row r="251" spans="1:16" ht="14" customHeight="1" x14ac:dyDescent="0.35">
      <c r="A251" s="27" t="str">
        <f t="shared" si="3"/>
        <v>NB PE Impact Fund|Gloucestershire Pension Fund</v>
      </c>
      <c r="B251" s="52" t="s">
        <v>294</v>
      </c>
      <c r="C251" s="52" t="s">
        <v>82</v>
      </c>
      <c r="D251" s="52" t="s">
        <v>8</v>
      </c>
      <c r="E251" s="52" t="s">
        <v>349</v>
      </c>
      <c r="F251" s="52" t="s">
        <v>49</v>
      </c>
      <c r="G251" s="52">
        <v>10132637</v>
      </c>
      <c r="H251" s="52">
        <v>8078304</v>
      </c>
      <c r="I251" s="52">
        <v>1086114</v>
      </c>
      <c r="J251" s="52">
        <v>9712967</v>
      </c>
      <c r="K251" s="52">
        <v>10799080</v>
      </c>
      <c r="L251" s="52">
        <v>1.34</v>
      </c>
      <c r="M251" s="52">
        <v>0.105</v>
      </c>
      <c r="N251" s="52">
        <v>3061682</v>
      </c>
      <c r="O251" s="52" t="s">
        <v>324</v>
      </c>
      <c r="P251" s="52" t="s">
        <v>317</v>
      </c>
    </row>
    <row r="252" spans="1:16" ht="14" customHeight="1" x14ac:dyDescent="0.35">
      <c r="A252" s="27" t="str">
        <f t="shared" si="3"/>
        <v>NB PE Impact Fund|Oxfordshire Pension Fund</v>
      </c>
      <c r="B252" s="52" t="s">
        <v>294</v>
      </c>
      <c r="C252" s="52" t="s">
        <v>82</v>
      </c>
      <c r="D252" s="52" t="s">
        <v>9</v>
      </c>
      <c r="E252" s="52" t="s">
        <v>349</v>
      </c>
      <c r="F252" s="52" t="s">
        <v>49</v>
      </c>
      <c r="G252" s="52">
        <v>23624494</v>
      </c>
      <c r="H252" s="52">
        <v>18836317</v>
      </c>
      <c r="I252" s="52">
        <v>2531480</v>
      </c>
      <c r="J252" s="52">
        <v>22638688</v>
      </c>
      <c r="K252" s="52">
        <v>25170168</v>
      </c>
      <c r="L252" s="52">
        <v>1.34</v>
      </c>
      <c r="M252" s="52">
        <v>0.105</v>
      </c>
      <c r="N252" s="52">
        <v>7136075</v>
      </c>
      <c r="O252" s="52" t="s">
        <v>324</v>
      </c>
      <c r="P252" s="52" t="s">
        <v>317</v>
      </c>
    </row>
    <row r="253" spans="1:16" ht="14" customHeight="1" x14ac:dyDescent="0.35">
      <c r="A253" s="27" t="str">
        <f t="shared" si="3"/>
        <v>NB PE Impact Fund|Buckinghamshire Pension Fund</v>
      </c>
      <c r="B253" s="52" t="s">
        <v>294</v>
      </c>
      <c r="C253" s="52" t="s">
        <v>82</v>
      </c>
      <c r="D253" s="52" t="s">
        <v>3</v>
      </c>
      <c r="E253" s="52" t="s">
        <v>349</v>
      </c>
      <c r="F253" s="52" t="s">
        <v>49</v>
      </c>
      <c r="G253" s="52">
        <v>17911444</v>
      </c>
      <c r="H253" s="52">
        <v>14276855</v>
      </c>
      <c r="I253" s="52">
        <v>1921586</v>
      </c>
      <c r="J253" s="52">
        <v>17184481</v>
      </c>
      <c r="K253" s="52">
        <v>19106066</v>
      </c>
      <c r="L253" s="52">
        <v>1.34</v>
      </c>
      <c r="M253" s="52">
        <v>0.106</v>
      </c>
      <c r="N253" s="52">
        <v>5416822</v>
      </c>
      <c r="O253" s="52" t="s">
        <v>324</v>
      </c>
      <c r="P253" s="52" t="s">
        <v>317</v>
      </c>
    </row>
    <row r="254" spans="1:16" ht="14" customHeight="1" x14ac:dyDescent="0.35">
      <c r="A254" s="27" t="str">
        <f t="shared" si="3"/>
        <v>NB PE Impact Fund|Dorset County Pension Fund</v>
      </c>
      <c r="B254" s="52" t="s">
        <v>294</v>
      </c>
      <c r="C254" s="52" t="s">
        <v>82</v>
      </c>
      <c r="D254" s="52" t="s">
        <v>6</v>
      </c>
      <c r="E254" s="52" t="s">
        <v>349</v>
      </c>
      <c r="F254" s="52" t="s">
        <v>49</v>
      </c>
      <c r="G254" s="52">
        <v>14017652</v>
      </c>
      <c r="H254" s="52">
        <v>11173191</v>
      </c>
      <c r="I254" s="52">
        <v>1503850</v>
      </c>
      <c r="J254" s="52">
        <v>13448724</v>
      </c>
      <c r="K254" s="52">
        <v>14952573</v>
      </c>
      <c r="L254" s="52">
        <v>1.34</v>
      </c>
      <c r="M254" s="52">
        <v>0.106</v>
      </c>
      <c r="N254" s="52">
        <v>4239252</v>
      </c>
      <c r="O254" s="52" t="s">
        <v>324</v>
      </c>
      <c r="P254" s="52" t="s">
        <v>317</v>
      </c>
    </row>
    <row r="255" spans="1:16" ht="14" customHeight="1" x14ac:dyDescent="0.35">
      <c r="A255" s="27" t="str">
        <f t="shared" si="3"/>
        <v>NB SCIOP IV|Buckinghamshire Pension Fund</v>
      </c>
      <c r="B255" s="52" t="s">
        <v>294</v>
      </c>
      <c r="C255" s="52" t="s">
        <v>86</v>
      </c>
      <c r="D255" s="52" t="s">
        <v>3</v>
      </c>
      <c r="E255" s="52" t="s">
        <v>349</v>
      </c>
      <c r="F255" s="52" t="s">
        <v>49</v>
      </c>
      <c r="G255" s="52">
        <v>17173471</v>
      </c>
      <c r="H255" s="52">
        <v>16724419</v>
      </c>
      <c r="I255" s="52">
        <v>1613599</v>
      </c>
      <c r="J255" s="52">
        <v>20735833</v>
      </c>
      <c r="K255" s="52">
        <v>22349433</v>
      </c>
      <c r="L255" s="52">
        <v>1.34</v>
      </c>
      <c r="M255" s="52">
        <v>0.14599999999999999</v>
      </c>
      <c r="N255" s="52">
        <v>1568791</v>
      </c>
      <c r="O255" s="52" t="s">
        <v>324</v>
      </c>
      <c r="P255" s="52" t="s">
        <v>317</v>
      </c>
    </row>
    <row r="256" spans="1:16" ht="14" customHeight="1" x14ac:dyDescent="0.35">
      <c r="A256" s="27" t="str">
        <f t="shared" si="3"/>
        <v>NB SCIOP IV|Dorset County Pension Fund</v>
      </c>
      <c r="B256" s="52" t="s">
        <v>294</v>
      </c>
      <c r="C256" s="52" t="s">
        <v>86</v>
      </c>
      <c r="D256" s="52" t="s">
        <v>6</v>
      </c>
      <c r="E256" s="52" t="s">
        <v>349</v>
      </c>
      <c r="F256" s="52" t="s">
        <v>49</v>
      </c>
      <c r="G256" s="52">
        <v>13270394</v>
      </c>
      <c r="H256" s="52">
        <v>12923399</v>
      </c>
      <c r="I256" s="52">
        <v>1246872</v>
      </c>
      <c r="J256" s="52">
        <v>16023144</v>
      </c>
      <c r="K256" s="52">
        <v>17270016</v>
      </c>
      <c r="L256" s="52">
        <v>1.34</v>
      </c>
      <c r="M256" s="52">
        <v>0.14599999999999999</v>
      </c>
      <c r="N256" s="52">
        <v>1212247</v>
      </c>
      <c r="O256" s="52" t="s">
        <v>324</v>
      </c>
      <c r="P256" s="52" t="s">
        <v>317</v>
      </c>
    </row>
    <row r="257" spans="1:16" ht="14" customHeight="1" x14ac:dyDescent="0.35">
      <c r="A257" s="27" t="str">
        <f t="shared" si="3"/>
        <v>NB SCIOP IV|Gloucestershire Pension Fund</v>
      </c>
      <c r="B257" s="52" t="s">
        <v>294</v>
      </c>
      <c r="C257" s="52" t="s">
        <v>86</v>
      </c>
      <c r="D257" s="52" t="s">
        <v>8</v>
      </c>
      <c r="E257" s="52" t="s">
        <v>349</v>
      </c>
      <c r="F257" s="52" t="s">
        <v>49</v>
      </c>
      <c r="G257" s="52">
        <v>9367337</v>
      </c>
      <c r="H257" s="52">
        <v>9122399</v>
      </c>
      <c r="I257" s="52">
        <v>880145</v>
      </c>
      <c r="J257" s="52">
        <v>11310451</v>
      </c>
      <c r="K257" s="52">
        <v>12190596</v>
      </c>
      <c r="L257" s="52">
        <v>1.34</v>
      </c>
      <c r="M257" s="52">
        <v>0.14599999999999999</v>
      </c>
      <c r="N257" s="52">
        <v>855704</v>
      </c>
      <c r="O257" s="52" t="s">
        <v>324</v>
      </c>
      <c r="P257" s="52" t="s">
        <v>317</v>
      </c>
    </row>
    <row r="258" spans="1:16" ht="14" customHeight="1" x14ac:dyDescent="0.35">
      <c r="A258" s="27" t="str">
        <f t="shared" ref="A258:A306" si="4">C258&amp;"|"&amp;D258</f>
        <v>NB SCIOP IV|Oxfordshire Pension Fund</v>
      </c>
      <c r="B258" s="52" t="s">
        <v>294</v>
      </c>
      <c r="C258" s="52" t="s">
        <v>86</v>
      </c>
      <c r="D258" s="52" t="s">
        <v>9</v>
      </c>
      <c r="E258" s="52" t="s">
        <v>349</v>
      </c>
      <c r="F258" s="52" t="s">
        <v>49</v>
      </c>
      <c r="G258" s="52">
        <v>22637731</v>
      </c>
      <c r="H258" s="52">
        <v>22045799</v>
      </c>
      <c r="I258" s="52">
        <v>2127017</v>
      </c>
      <c r="J258" s="52">
        <v>27333597</v>
      </c>
      <c r="K258" s="52">
        <v>29460614</v>
      </c>
      <c r="L258" s="52">
        <v>1.34</v>
      </c>
      <c r="M258" s="52">
        <v>0.14599999999999999</v>
      </c>
      <c r="N258" s="52">
        <v>2067952</v>
      </c>
      <c r="O258" s="52" t="s">
        <v>324</v>
      </c>
      <c r="P258" s="52" t="s">
        <v>317</v>
      </c>
    </row>
    <row r="259" spans="1:16" ht="14" customHeight="1" x14ac:dyDescent="0.35">
      <c r="A259" s="27" t="str">
        <f t="shared" si="4"/>
        <v>New Mountain 06|Buckinghamshire Pension Fund</v>
      </c>
      <c r="B259" s="52" t="s">
        <v>294</v>
      </c>
      <c r="C259" s="52" t="s">
        <v>110</v>
      </c>
      <c r="D259" s="52" t="s">
        <v>3</v>
      </c>
      <c r="E259" s="52" t="s">
        <v>363</v>
      </c>
      <c r="F259" s="52" t="s">
        <v>49</v>
      </c>
      <c r="G259" s="52">
        <v>7477878</v>
      </c>
      <c r="H259" s="52">
        <v>7217921</v>
      </c>
      <c r="I259" s="52">
        <v>91088</v>
      </c>
      <c r="J259" s="52">
        <v>9345901</v>
      </c>
      <c r="K259" s="52">
        <v>9436990</v>
      </c>
      <c r="L259" s="52">
        <v>1.31</v>
      </c>
      <c r="M259" s="52">
        <v>0.152</v>
      </c>
      <c r="N259" s="52">
        <v>346508</v>
      </c>
      <c r="O259" s="52" t="s">
        <v>320</v>
      </c>
      <c r="P259" s="52" t="s">
        <v>351</v>
      </c>
    </row>
    <row r="260" spans="1:16" ht="14" customHeight="1" x14ac:dyDescent="0.35">
      <c r="A260" s="27" t="str">
        <f t="shared" si="4"/>
        <v>New Mountain 06|Cornwall Pension Fund</v>
      </c>
      <c r="B260" s="52" t="s">
        <v>294</v>
      </c>
      <c r="C260" s="52" t="s">
        <v>110</v>
      </c>
      <c r="D260" s="52" t="s">
        <v>4</v>
      </c>
      <c r="E260" s="52" t="s">
        <v>363</v>
      </c>
      <c r="F260" s="52" t="s">
        <v>49</v>
      </c>
      <c r="G260" s="52">
        <v>3431329</v>
      </c>
      <c r="H260" s="52">
        <v>3312095</v>
      </c>
      <c r="I260" s="52">
        <v>41781</v>
      </c>
      <c r="J260" s="52">
        <v>4286785</v>
      </c>
      <c r="K260" s="52">
        <v>4328566</v>
      </c>
      <c r="L260" s="52">
        <v>1.31</v>
      </c>
      <c r="M260" s="52">
        <v>0.152</v>
      </c>
      <c r="N260" s="52">
        <v>158935</v>
      </c>
      <c r="O260" s="52" t="s">
        <v>320</v>
      </c>
      <c r="P260" s="52" t="s">
        <v>351</v>
      </c>
    </row>
    <row r="261" spans="1:16" ht="14" customHeight="1" x14ac:dyDescent="0.35">
      <c r="A261" s="27" t="str">
        <f t="shared" si="4"/>
        <v>New Mountain 06|Devon Pension Fund</v>
      </c>
      <c r="B261" s="52" t="s">
        <v>294</v>
      </c>
      <c r="C261" s="52" t="s">
        <v>110</v>
      </c>
      <c r="D261" s="52" t="s">
        <v>5</v>
      </c>
      <c r="E261" s="52" t="s">
        <v>363</v>
      </c>
      <c r="F261" s="52" t="s">
        <v>49</v>
      </c>
      <c r="G261" s="52">
        <v>7794983</v>
      </c>
      <c r="H261" s="52">
        <v>7524287</v>
      </c>
      <c r="I261" s="52">
        <v>94851</v>
      </c>
      <c r="J261" s="52">
        <v>9732114</v>
      </c>
      <c r="K261" s="52">
        <v>9826964</v>
      </c>
      <c r="L261" s="52">
        <v>1.31</v>
      </c>
      <c r="M261" s="52">
        <v>0.151</v>
      </c>
      <c r="N261" s="52">
        <v>360825</v>
      </c>
      <c r="O261" s="52" t="s">
        <v>320</v>
      </c>
      <c r="P261" s="52" t="s">
        <v>351</v>
      </c>
    </row>
    <row r="262" spans="1:16" ht="14" customHeight="1" x14ac:dyDescent="0.35">
      <c r="A262" s="27" t="str">
        <f t="shared" si="4"/>
        <v>New Mountain 06|Gloucestershire Pension Fund</v>
      </c>
      <c r="B262" s="52" t="s">
        <v>294</v>
      </c>
      <c r="C262" s="52" t="s">
        <v>110</v>
      </c>
      <c r="D262" s="52" t="s">
        <v>8</v>
      </c>
      <c r="E262" s="52" t="s">
        <v>363</v>
      </c>
      <c r="F262" s="52" t="s">
        <v>49</v>
      </c>
      <c r="G262" s="52">
        <v>3739766</v>
      </c>
      <c r="H262" s="52">
        <v>3609790</v>
      </c>
      <c r="I262" s="52">
        <v>45545</v>
      </c>
      <c r="J262" s="52">
        <v>4672960</v>
      </c>
      <c r="K262" s="52">
        <v>4718505</v>
      </c>
      <c r="L262" s="52">
        <v>1.31</v>
      </c>
      <c r="M262" s="52">
        <v>0.152</v>
      </c>
      <c r="N262" s="52">
        <v>173252</v>
      </c>
      <c r="O262" s="52" t="s">
        <v>320</v>
      </c>
      <c r="P262" s="52" t="s">
        <v>351</v>
      </c>
    </row>
    <row r="263" spans="1:16" ht="14" customHeight="1" x14ac:dyDescent="0.35">
      <c r="A263" s="27" t="str">
        <f t="shared" si="4"/>
        <v>New Mountain 06|Oxfordshire Pension Fund</v>
      </c>
      <c r="B263" s="52" t="s">
        <v>294</v>
      </c>
      <c r="C263" s="52" t="s">
        <v>110</v>
      </c>
      <c r="D263" s="52" t="s">
        <v>9</v>
      </c>
      <c r="E263" s="52" t="s">
        <v>363</v>
      </c>
      <c r="F263" s="52" t="s">
        <v>49</v>
      </c>
      <c r="G263" s="52">
        <v>4365636</v>
      </c>
      <c r="H263" s="52">
        <v>4213910</v>
      </c>
      <c r="I263" s="52">
        <v>53168</v>
      </c>
      <c r="J263" s="52">
        <v>5455030</v>
      </c>
      <c r="K263" s="52">
        <v>5508197</v>
      </c>
      <c r="L263" s="52">
        <v>1.31</v>
      </c>
      <c r="M263" s="52">
        <v>0.152</v>
      </c>
      <c r="N263" s="52">
        <v>202246</v>
      </c>
      <c r="O263" s="52" t="s">
        <v>320</v>
      </c>
      <c r="P263" s="52" t="s">
        <v>351</v>
      </c>
    </row>
    <row r="264" spans="1:16" ht="14" customHeight="1" x14ac:dyDescent="0.35">
      <c r="A264" s="27" t="str">
        <f t="shared" si="4"/>
        <v>New Mountain 06|Somerset County Council Pension Fund</v>
      </c>
      <c r="B264" s="52" t="s">
        <v>294</v>
      </c>
      <c r="C264" s="52" t="s">
        <v>110</v>
      </c>
      <c r="D264" s="52" t="s">
        <v>10</v>
      </c>
      <c r="E264" s="52" t="s">
        <v>363</v>
      </c>
      <c r="F264" s="52" t="s">
        <v>49</v>
      </c>
      <c r="G264" s="52">
        <v>3113927</v>
      </c>
      <c r="H264" s="52">
        <v>3005706</v>
      </c>
      <c r="I264" s="52">
        <v>37919</v>
      </c>
      <c r="J264" s="52">
        <v>3890908</v>
      </c>
      <c r="K264" s="52">
        <v>3928828</v>
      </c>
      <c r="L264" s="52">
        <v>1.31</v>
      </c>
      <c r="M264" s="52">
        <v>0.152</v>
      </c>
      <c r="N264" s="52">
        <v>144256</v>
      </c>
      <c r="O264" s="52" t="s">
        <v>320</v>
      </c>
      <c r="P264" s="52" t="s">
        <v>351</v>
      </c>
    </row>
    <row r="265" spans="1:16" ht="14" customHeight="1" x14ac:dyDescent="0.35">
      <c r="A265" s="27" t="str">
        <f t="shared" si="4"/>
        <v>New Mountain 06|Wiltshire Pension Fund</v>
      </c>
      <c r="B265" s="52" t="s">
        <v>294</v>
      </c>
      <c r="C265" s="52" t="s">
        <v>110</v>
      </c>
      <c r="D265" s="52" t="s">
        <v>11</v>
      </c>
      <c r="E265" s="52" t="s">
        <v>363</v>
      </c>
      <c r="F265" s="52" t="s">
        <v>49</v>
      </c>
      <c r="G265" s="52">
        <v>8715929</v>
      </c>
      <c r="H265" s="52">
        <v>8412980</v>
      </c>
      <c r="I265" s="52">
        <v>106136</v>
      </c>
      <c r="J265" s="52">
        <v>10890653</v>
      </c>
      <c r="K265" s="52">
        <v>10996790</v>
      </c>
      <c r="L265" s="52">
        <v>1.31</v>
      </c>
      <c r="M265" s="52">
        <v>0.152</v>
      </c>
      <c r="N265" s="52">
        <v>403782</v>
      </c>
      <c r="O265" s="52" t="s">
        <v>320</v>
      </c>
      <c r="P265" s="52" t="s">
        <v>351</v>
      </c>
    </row>
    <row r="266" spans="1:16" ht="14" customHeight="1" x14ac:dyDescent="0.35">
      <c r="A266" s="27" t="str">
        <f t="shared" si="4"/>
        <v>PAI Partners 08|Buckinghamshire Pension Fund</v>
      </c>
      <c r="B266" s="52" t="s">
        <v>294</v>
      </c>
      <c r="C266" s="52" t="s">
        <v>135</v>
      </c>
      <c r="D266" s="52" t="s">
        <v>3</v>
      </c>
      <c r="E266" s="52" t="s">
        <v>364</v>
      </c>
      <c r="F266" s="52" t="s">
        <v>93</v>
      </c>
      <c r="G266" s="52">
        <v>11033884</v>
      </c>
      <c r="H266" s="52">
        <v>4365820</v>
      </c>
      <c r="I266" s="52">
        <v>0</v>
      </c>
      <c r="J266" s="52">
        <v>4256746</v>
      </c>
      <c r="K266" s="52">
        <v>4256746</v>
      </c>
      <c r="L266" s="52">
        <v>0.98</v>
      </c>
      <c r="M266" s="52">
        <v>-8.5999999999999993E-2</v>
      </c>
      <c r="N266" s="52">
        <v>6668064</v>
      </c>
      <c r="O266" s="52" t="s">
        <v>316</v>
      </c>
      <c r="P266" s="52" t="s">
        <v>351</v>
      </c>
    </row>
    <row r="267" spans="1:16" ht="14" customHeight="1" x14ac:dyDescent="0.35">
      <c r="A267" s="27" t="str">
        <f t="shared" si="4"/>
        <v>PAI Partners 08|Cornwall Pension Fund</v>
      </c>
      <c r="B267" s="52" t="s">
        <v>294</v>
      </c>
      <c r="C267" s="52" t="s">
        <v>135</v>
      </c>
      <c r="D267" s="52" t="s">
        <v>4</v>
      </c>
      <c r="E267" s="52" t="s">
        <v>364</v>
      </c>
      <c r="F267" s="52" t="s">
        <v>93</v>
      </c>
      <c r="G267" s="52">
        <v>5059644</v>
      </c>
      <c r="H267" s="52">
        <v>2001969</v>
      </c>
      <c r="I267" s="52">
        <v>0</v>
      </c>
      <c r="J267" s="52">
        <v>1951953</v>
      </c>
      <c r="K267" s="52">
        <v>1951953</v>
      </c>
      <c r="L267" s="52">
        <v>0.98</v>
      </c>
      <c r="M267" s="52">
        <v>-8.5999999999999993E-2</v>
      </c>
      <c r="N267" s="52">
        <v>3057675</v>
      </c>
      <c r="O267" s="52" t="s">
        <v>316</v>
      </c>
      <c r="P267" s="52" t="s">
        <v>351</v>
      </c>
    </row>
    <row r="268" spans="1:16" ht="14" customHeight="1" x14ac:dyDescent="0.35">
      <c r="A268" s="27" t="str">
        <f t="shared" si="4"/>
        <v>PAI Partners 08|Devon Pension Fund</v>
      </c>
      <c r="B268" s="52" t="s">
        <v>294</v>
      </c>
      <c r="C268" s="52" t="s">
        <v>135</v>
      </c>
      <c r="D268" s="52" t="s">
        <v>5</v>
      </c>
      <c r="E268" s="52" t="s">
        <v>364</v>
      </c>
      <c r="F268" s="52" t="s">
        <v>93</v>
      </c>
      <c r="G268" s="52">
        <v>11486986</v>
      </c>
      <c r="H268" s="52">
        <v>4545101</v>
      </c>
      <c r="I268" s="52">
        <v>0</v>
      </c>
      <c r="J268" s="52">
        <v>4431548</v>
      </c>
      <c r="K268" s="52">
        <v>4431548</v>
      </c>
      <c r="L268" s="52">
        <v>0.98</v>
      </c>
      <c r="M268" s="52">
        <v>-8.5999999999999993E-2</v>
      </c>
      <c r="N268" s="52">
        <v>6941885</v>
      </c>
      <c r="O268" s="52" t="s">
        <v>316</v>
      </c>
      <c r="P268" s="52" t="s">
        <v>351</v>
      </c>
    </row>
    <row r="269" spans="1:16" ht="14" customHeight="1" x14ac:dyDescent="0.35">
      <c r="A269" s="27" t="str">
        <f t="shared" si="4"/>
        <v>PAI Partners 08|Gloucestershire Pension Fund</v>
      </c>
      <c r="B269" s="52" t="s">
        <v>294</v>
      </c>
      <c r="C269" s="52" t="s">
        <v>135</v>
      </c>
      <c r="D269" s="52" t="s">
        <v>8</v>
      </c>
      <c r="E269" s="52" t="s">
        <v>364</v>
      </c>
      <c r="F269" s="52" t="s">
        <v>93</v>
      </c>
      <c r="G269" s="52">
        <v>7258030</v>
      </c>
      <c r="H269" s="52">
        <v>2871813</v>
      </c>
      <c r="I269" s="52">
        <v>0</v>
      </c>
      <c r="J269" s="52">
        <v>2800065</v>
      </c>
      <c r="K269" s="52">
        <v>2800065</v>
      </c>
      <c r="L269" s="52">
        <v>0.98</v>
      </c>
      <c r="M269" s="52">
        <v>-8.5999999999999993E-2</v>
      </c>
      <c r="N269" s="52">
        <v>4386217</v>
      </c>
      <c r="O269" s="52" t="s">
        <v>316</v>
      </c>
      <c r="P269" s="52" t="s">
        <v>351</v>
      </c>
    </row>
    <row r="270" spans="1:16" ht="14" customHeight="1" x14ac:dyDescent="0.35">
      <c r="A270" s="27" t="str">
        <f t="shared" si="4"/>
        <v>PAI Partners 08|Oxfordshire Pension Fund</v>
      </c>
      <c r="B270" s="52" t="s">
        <v>294</v>
      </c>
      <c r="C270" s="52" t="s">
        <v>135</v>
      </c>
      <c r="D270" s="52" t="s">
        <v>9</v>
      </c>
      <c r="E270" s="52" t="s">
        <v>364</v>
      </c>
      <c r="F270" s="52" t="s">
        <v>93</v>
      </c>
      <c r="G270" s="52">
        <v>6435733</v>
      </c>
      <c r="H270" s="52">
        <v>2546452</v>
      </c>
      <c r="I270" s="52">
        <v>0</v>
      </c>
      <c r="J270" s="52">
        <v>2482832</v>
      </c>
      <c r="K270" s="52">
        <v>2482832</v>
      </c>
      <c r="L270" s="52">
        <v>0.98</v>
      </c>
      <c r="M270" s="52">
        <v>-8.5999999999999993E-2</v>
      </c>
      <c r="N270" s="52">
        <v>3889281</v>
      </c>
      <c r="O270" s="52" t="s">
        <v>316</v>
      </c>
      <c r="P270" s="52" t="s">
        <v>351</v>
      </c>
    </row>
    <row r="271" spans="1:16" ht="14" customHeight="1" x14ac:dyDescent="0.35">
      <c r="A271" s="27" t="str">
        <f t="shared" si="4"/>
        <v>PAI Partners 08|Somerset County Council Pension Fund</v>
      </c>
      <c r="B271" s="52" t="s">
        <v>294</v>
      </c>
      <c r="C271" s="52" t="s">
        <v>135</v>
      </c>
      <c r="D271" s="52" t="s">
        <v>10</v>
      </c>
      <c r="E271" s="52" t="s">
        <v>364</v>
      </c>
      <c r="F271" s="52" t="s">
        <v>93</v>
      </c>
      <c r="G271" s="52">
        <v>4598151</v>
      </c>
      <c r="H271" s="52">
        <v>1819368</v>
      </c>
      <c r="I271" s="52">
        <v>0</v>
      </c>
      <c r="J271" s="52">
        <v>1773914</v>
      </c>
      <c r="K271" s="52">
        <v>1773914</v>
      </c>
      <c r="L271" s="52">
        <v>0.98</v>
      </c>
      <c r="M271" s="52">
        <v>-8.5999999999999993E-2</v>
      </c>
      <c r="N271" s="52">
        <v>2778782</v>
      </c>
      <c r="O271" s="52" t="s">
        <v>316</v>
      </c>
      <c r="P271" s="52" t="s">
        <v>351</v>
      </c>
    </row>
    <row r="272" spans="1:16" ht="14" customHeight="1" x14ac:dyDescent="0.35">
      <c r="A272" s="27" t="str">
        <f t="shared" si="4"/>
        <v>PAI Partners 08|Wiltshire Pension Fund</v>
      </c>
      <c r="B272" s="52" t="s">
        <v>294</v>
      </c>
      <c r="C272" s="52" t="s">
        <v>135</v>
      </c>
      <c r="D272" s="52" t="s">
        <v>11</v>
      </c>
      <c r="E272" s="52" t="s">
        <v>364</v>
      </c>
      <c r="F272" s="52" t="s">
        <v>93</v>
      </c>
      <c r="G272" s="52">
        <v>12863075</v>
      </c>
      <c r="H272" s="52">
        <v>5089584</v>
      </c>
      <c r="I272" s="52">
        <v>0</v>
      </c>
      <c r="J272" s="52">
        <v>4962428</v>
      </c>
      <c r="K272" s="52">
        <v>4962428</v>
      </c>
      <c r="L272" s="52">
        <v>0.98</v>
      </c>
      <c r="M272" s="52">
        <v>-8.5999999999999993E-2</v>
      </c>
      <c r="N272" s="52">
        <v>7773492</v>
      </c>
      <c r="O272" s="52" t="s">
        <v>316</v>
      </c>
      <c r="P272" s="52" t="s">
        <v>351</v>
      </c>
    </row>
    <row r="273" spans="1:16" ht="14" customHeight="1" x14ac:dyDescent="0.35">
      <c r="A273" s="27" t="str">
        <f t="shared" si="4"/>
        <v>Summa Equity 03|Buckinghamshire Pension Fund</v>
      </c>
      <c r="B273" s="52" t="s">
        <v>294</v>
      </c>
      <c r="C273" s="52" t="s">
        <v>128</v>
      </c>
      <c r="D273" s="52" t="s">
        <v>3</v>
      </c>
      <c r="E273" s="52" t="s">
        <v>365</v>
      </c>
      <c r="F273" s="52" t="s">
        <v>93</v>
      </c>
      <c r="G273" s="52">
        <v>7955198</v>
      </c>
      <c r="H273" s="52">
        <v>3475163</v>
      </c>
      <c r="I273" s="52">
        <v>0</v>
      </c>
      <c r="J273" s="52">
        <v>2279932</v>
      </c>
      <c r="K273" s="52">
        <v>2279932</v>
      </c>
      <c r="L273" s="52">
        <v>0.66</v>
      </c>
      <c r="M273" s="52">
        <v>-0.33900000000000002</v>
      </c>
      <c r="N273" s="52">
        <v>4480036</v>
      </c>
      <c r="O273" s="52" t="s">
        <v>316</v>
      </c>
      <c r="P273" s="52" t="s">
        <v>351</v>
      </c>
    </row>
    <row r="274" spans="1:16" ht="14" customHeight="1" x14ac:dyDescent="0.35">
      <c r="A274" s="27" t="str">
        <f t="shared" si="4"/>
        <v>Summa Equity 03|Cornwall Pension Fund</v>
      </c>
      <c r="B274" s="52" t="s">
        <v>294</v>
      </c>
      <c r="C274" s="52" t="s">
        <v>128</v>
      </c>
      <c r="D274" s="52" t="s">
        <v>4</v>
      </c>
      <c r="E274" s="52" t="s">
        <v>365</v>
      </c>
      <c r="F274" s="52" t="s">
        <v>93</v>
      </c>
      <c r="G274" s="52">
        <v>3642956</v>
      </c>
      <c r="H274" s="52">
        <v>1591395</v>
      </c>
      <c r="I274" s="52">
        <v>0</v>
      </c>
      <c r="J274" s="52">
        <v>1044058</v>
      </c>
      <c r="K274" s="52">
        <v>1044058</v>
      </c>
      <c r="L274" s="52">
        <v>0.66</v>
      </c>
      <c r="M274" s="52">
        <v>-0.33900000000000002</v>
      </c>
      <c r="N274" s="52">
        <v>2051561</v>
      </c>
      <c r="O274" s="52" t="s">
        <v>316</v>
      </c>
      <c r="P274" s="52" t="s">
        <v>351</v>
      </c>
    </row>
    <row r="275" spans="1:16" ht="14" customHeight="1" x14ac:dyDescent="0.35">
      <c r="A275" s="27" t="str">
        <f t="shared" si="4"/>
        <v>Summa Equity 03|Devon Pension Fund</v>
      </c>
      <c r="B275" s="52" t="s">
        <v>294</v>
      </c>
      <c r="C275" s="52" t="s">
        <v>128</v>
      </c>
      <c r="D275" s="52" t="s">
        <v>5</v>
      </c>
      <c r="E275" s="52" t="s">
        <v>365</v>
      </c>
      <c r="F275" s="52" t="s">
        <v>93</v>
      </c>
      <c r="G275" s="52">
        <v>8285606</v>
      </c>
      <c r="H275" s="52">
        <v>3619498</v>
      </c>
      <c r="I275" s="52">
        <v>0</v>
      </c>
      <c r="J275" s="52">
        <v>2374625</v>
      </c>
      <c r="K275" s="52">
        <v>2374625</v>
      </c>
      <c r="L275" s="52">
        <v>0.66</v>
      </c>
      <c r="M275" s="52">
        <v>-0.33900000000000002</v>
      </c>
      <c r="N275" s="52">
        <v>4666108</v>
      </c>
      <c r="O275" s="52" t="s">
        <v>316</v>
      </c>
      <c r="P275" s="52" t="s">
        <v>351</v>
      </c>
    </row>
    <row r="276" spans="1:16" ht="14" customHeight="1" x14ac:dyDescent="0.35">
      <c r="A276" s="27" t="str">
        <f t="shared" si="4"/>
        <v>Summa Equity 03|Gloucestershire Pension Fund</v>
      </c>
      <c r="B276" s="52" t="s">
        <v>294</v>
      </c>
      <c r="C276" s="52" t="s">
        <v>128</v>
      </c>
      <c r="D276" s="52" t="s">
        <v>8</v>
      </c>
      <c r="E276" s="52" t="s">
        <v>365</v>
      </c>
      <c r="F276" s="52" t="s">
        <v>93</v>
      </c>
      <c r="G276" s="52">
        <v>5235690</v>
      </c>
      <c r="H276" s="52">
        <v>2287168</v>
      </c>
      <c r="I276" s="52">
        <v>0</v>
      </c>
      <c r="J276" s="52">
        <v>1500530</v>
      </c>
      <c r="K276" s="52">
        <v>1500530</v>
      </c>
      <c r="L276" s="52">
        <v>0.66</v>
      </c>
      <c r="M276" s="52">
        <v>-0.33900000000000002</v>
      </c>
      <c r="N276" s="52">
        <v>2948522</v>
      </c>
      <c r="O276" s="52" t="s">
        <v>316</v>
      </c>
      <c r="P276" s="52" t="s">
        <v>351</v>
      </c>
    </row>
    <row r="277" spans="1:16" ht="14" customHeight="1" x14ac:dyDescent="0.35">
      <c r="A277" s="27" t="str">
        <f t="shared" si="4"/>
        <v>Summa Equity 03|Oxfordshire Pension Fund</v>
      </c>
      <c r="B277" s="52" t="s">
        <v>294</v>
      </c>
      <c r="C277" s="52" t="s">
        <v>128</v>
      </c>
      <c r="D277" s="52" t="s">
        <v>9</v>
      </c>
      <c r="E277" s="52" t="s">
        <v>365</v>
      </c>
      <c r="F277" s="52" t="s">
        <v>93</v>
      </c>
      <c r="G277" s="52">
        <v>4642650</v>
      </c>
      <c r="H277" s="52">
        <v>2028103</v>
      </c>
      <c r="I277" s="52">
        <v>0</v>
      </c>
      <c r="J277" s="52">
        <v>1330568</v>
      </c>
      <c r="K277" s="52">
        <v>1330568</v>
      </c>
      <c r="L277" s="52">
        <v>0.66</v>
      </c>
      <c r="M277" s="52">
        <v>-0.33900000000000002</v>
      </c>
      <c r="N277" s="52">
        <v>2614547</v>
      </c>
      <c r="O277" s="52" t="s">
        <v>316</v>
      </c>
      <c r="P277" s="52" t="s">
        <v>351</v>
      </c>
    </row>
    <row r="278" spans="1:16" ht="14" customHeight="1" x14ac:dyDescent="0.35">
      <c r="A278" s="27" t="str">
        <f t="shared" si="4"/>
        <v>Summa Equity 03|Somerset County Council Pension Fund</v>
      </c>
      <c r="B278" s="52" t="s">
        <v>294</v>
      </c>
      <c r="C278" s="52" t="s">
        <v>128</v>
      </c>
      <c r="D278" s="52" t="s">
        <v>10</v>
      </c>
      <c r="E278" s="52" t="s">
        <v>365</v>
      </c>
      <c r="F278" s="52" t="s">
        <v>93</v>
      </c>
      <c r="G278" s="52">
        <v>3312548</v>
      </c>
      <c r="H278" s="52">
        <v>1447059</v>
      </c>
      <c r="I278" s="52">
        <v>0</v>
      </c>
      <c r="J278" s="52">
        <v>949365</v>
      </c>
      <c r="K278" s="52">
        <v>949365</v>
      </c>
      <c r="L278" s="52">
        <v>0.66</v>
      </c>
      <c r="M278" s="52">
        <v>-0.33900000000000002</v>
      </c>
      <c r="N278" s="52">
        <v>1865489</v>
      </c>
      <c r="O278" s="52" t="s">
        <v>316</v>
      </c>
      <c r="P278" s="52" t="s">
        <v>351</v>
      </c>
    </row>
    <row r="279" spans="1:16" ht="14" customHeight="1" x14ac:dyDescent="0.35">
      <c r="A279" s="27" t="str">
        <f t="shared" si="4"/>
        <v>Summa Equity 03|Wiltshire Pension Fund</v>
      </c>
      <c r="B279" s="52" t="s">
        <v>294</v>
      </c>
      <c r="C279" s="52" t="s">
        <v>128</v>
      </c>
      <c r="D279" s="52" t="s">
        <v>11</v>
      </c>
      <c r="E279" s="52" t="s">
        <v>365</v>
      </c>
      <c r="F279" s="52" t="s">
        <v>93</v>
      </c>
      <c r="G279" s="52">
        <v>9285301</v>
      </c>
      <c r="H279" s="52">
        <v>4056207</v>
      </c>
      <c r="I279" s="52">
        <v>0</v>
      </c>
      <c r="J279" s="52">
        <v>2661135</v>
      </c>
      <c r="K279" s="52">
        <v>2661135</v>
      </c>
      <c r="L279" s="52">
        <v>0.66</v>
      </c>
      <c r="M279" s="52">
        <v>-0.33900000000000002</v>
      </c>
      <c r="N279" s="52">
        <v>5229094</v>
      </c>
      <c r="O279" s="52" t="s">
        <v>316</v>
      </c>
      <c r="P279" s="52" t="s">
        <v>351</v>
      </c>
    </row>
    <row r="280" spans="1:16" ht="14" customHeight="1" x14ac:dyDescent="0.35">
      <c r="A280" s="27" t="str">
        <f t="shared" si="4"/>
        <v>Summit Europe Growth 03|Buckinghamshire Pension Fund</v>
      </c>
      <c r="B280" s="52" t="s">
        <v>294</v>
      </c>
      <c r="C280" s="52" t="s">
        <v>97</v>
      </c>
      <c r="D280" s="52" t="s">
        <v>3</v>
      </c>
      <c r="E280" s="52" t="s">
        <v>366</v>
      </c>
      <c r="F280" s="52" t="s">
        <v>93</v>
      </c>
      <c r="G280" s="52">
        <v>3454976</v>
      </c>
      <c r="H280" s="52">
        <v>3049889</v>
      </c>
      <c r="I280" s="52">
        <v>497269</v>
      </c>
      <c r="J280" s="52">
        <v>3431391</v>
      </c>
      <c r="K280" s="52">
        <v>3928661</v>
      </c>
      <c r="L280" s="52">
        <v>1.29</v>
      </c>
      <c r="M280" s="52">
        <v>0.122</v>
      </c>
      <c r="N280" s="52">
        <v>902357</v>
      </c>
      <c r="O280" s="52" t="s">
        <v>316</v>
      </c>
      <c r="P280" s="52" t="s">
        <v>317</v>
      </c>
    </row>
    <row r="281" spans="1:16" ht="14" customHeight="1" x14ac:dyDescent="0.35">
      <c r="A281" s="27" t="str">
        <f t="shared" si="4"/>
        <v>Summit Europe Growth 03|Dorset County Pension Fund</v>
      </c>
      <c r="B281" s="52" t="s">
        <v>294</v>
      </c>
      <c r="C281" s="52" t="s">
        <v>97</v>
      </c>
      <c r="D281" s="52" t="s">
        <v>6</v>
      </c>
      <c r="E281" s="52" t="s">
        <v>366</v>
      </c>
      <c r="F281" s="52" t="s">
        <v>93</v>
      </c>
      <c r="G281" s="52">
        <v>2772578</v>
      </c>
      <c r="H281" s="52">
        <v>2447506</v>
      </c>
      <c r="I281" s="52">
        <v>399043</v>
      </c>
      <c r="J281" s="52">
        <v>2753585</v>
      </c>
      <c r="K281" s="52">
        <v>3152628</v>
      </c>
      <c r="L281" s="52">
        <v>1.29</v>
      </c>
      <c r="M281" s="52">
        <v>0.122</v>
      </c>
      <c r="N281" s="52">
        <v>724114</v>
      </c>
      <c r="O281" s="52" t="s">
        <v>316</v>
      </c>
      <c r="P281" s="52" t="s">
        <v>317</v>
      </c>
    </row>
    <row r="282" spans="1:16" ht="14" customHeight="1" x14ac:dyDescent="0.35">
      <c r="A282" s="27" t="str">
        <f t="shared" si="4"/>
        <v>Summit Europe Growth 03|Gloucestershire Pension Fund</v>
      </c>
      <c r="B282" s="52" t="s">
        <v>294</v>
      </c>
      <c r="C282" s="52" t="s">
        <v>97</v>
      </c>
      <c r="D282" s="52" t="s">
        <v>8</v>
      </c>
      <c r="E282" s="52" t="s">
        <v>366</v>
      </c>
      <c r="F282" s="52" t="s">
        <v>93</v>
      </c>
      <c r="G282" s="52">
        <v>1962136</v>
      </c>
      <c r="H282" s="52">
        <v>1732084</v>
      </c>
      <c r="I282" s="52">
        <v>282400</v>
      </c>
      <c r="J282" s="52">
        <v>1948690</v>
      </c>
      <c r="K282" s="52">
        <v>2231090</v>
      </c>
      <c r="L282" s="52">
        <v>1.29</v>
      </c>
      <c r="M282" s="52">
        <v>0.122</v>
      </c>
      <c r="N282" s="52">
        <v>512452</v>
      </c>
      <c r="O282" s="52" t="s">
        <v>316</v>
      </c>
      <c r="P282" s="52" t="s">
        <v>317</v>
      </c>
    </row>
    <row r="283" spans="1:16" ht="14" customHeight="1" x14ac:dyDescent="0.35">
      <c r="A283" s="27" t="str">
        <f t="shared" si="4"/>
        <v>Summit Europe Growth 03|Oxfordshire Pension Fund</v>
      </c>
      <c r="B283" s="52" t="s">
        <v>294</v>
      </c>
      <c r="C283" s="52" t="s">
        <v>97</v>
      </c>
      <c r="D283" s="52" t="s">
        <v>9</v>
      </c>
      <c r="E283" s="52" t="s">
        <v>366</v>
      </c>
      <c r="F283" s="52" t="s">
        <v>93</v>
      </c>
      <c r="G283" s="52">
        <v>4604044</v>
      </c>
      <c r="H283" s="52">
        <v>4063921</v>
      </c>
      <c r="I283" s="52">
        <v>663025</v>
      </c>
      <c r="J283" s="52">
        <v>4575182</v>
      </c>
      <c r="K283" s="52">
        <v>5238208</v>
      </c>
      <c r="L283" s="52">
        <v>1.29</v>
      </c>
      <c r="M283" s="52">
        <v>0.123</v>
      </c>
      <c r="N283" s="52">
        <v>1203149</v>
      </c>
      <c r="O283" s="52" t="s">
        <v>316</v>
      </c>
      <c r="P283" s="52" t="s">
        <v>317</v>
      </c>
    </row>
    <row r="284" spans="1:16" ht="14" customHeight="1" x14ac:dyDescent="0.35">
      <c r="A284" s="27" t="str">
        <f t="shared" si="4"/>
        <v>Vespa Capital 03|Buckinghamshire Pension Fund</v>
      </c>
      <c r="B284" s="52" t="s">
        <v>294</v>
      </c>
      <c r="C284" s="52" t="s">
        <v>100</v>
      </c>
      <c r="D284" s="52" t="s">
        <v>3</v>
      </c>
      <c r="E284" s="52" t="s">
        <v>367</v>
      </c>
      <c r="F284" s="52" t="s">
        <v>44</v>
      </c>
      <c r="G284" s="52">
        <v>6750000</v>
      </c>
      <c r="H284" s="52">
        <v>5652999</v>
      </c>
      <c r="I284" s="52">
        <v>234690</v>
      </c>
      <c r="J284" s="52">
        <v>6623567</v>
      </c>
      <c r="K284" s="52">
        <v>6858257</v>
      </c>
      <c r="L284" s="52">
        <v>1.21</v>
      </c>
      <c r="M284" s="52">
        <v>9.5000000000000001E-2</v>
      </c>
      <c r="N284" s="52">
        <v>1331692</v>
      </c>
      <c r="O284" s="52" t="s">
        <v>316</v>
      </c>
      <c r="P284" s="52" t="s">
        <v>317</v>
      </c>
    </row>
    <row r="285" spans="1:16" ht="14" customHeight="1" x14ac:dyDescent="0.35">
      <c r="A285" s="27" t="str">
        <f t="shared" si="4"/>
        <v>Vespa Capital 03|Dorset County Pension Fund</v>
      </c>
      <c r="B285" s="52" t="s">
        <v>294</v>
      </c>
      <c r="C285" s="52" t="s">
        <v>100</v>
      </c>
      <c r="D285" s="52" t="s">
        <v>6</v>
      </c>
      <c r="E285" s="52" t="s">
        <v>367</v>
      </c>
      <c r="F285" s="52" t="s">
        <v>44</v>
      </c>
      <c r="G285" s="52">
        <v>5400000</v>
      </c>
      <c r="H285" s="52">
        <v>4522399</v>
      </c>
      <c r="I285" s="52">
        <v>187752</v>
      </c>
      <c r="J285" s="52">
        <v>5298850</v>
      </c>
      <c r="K285" s="52">
        <v>5486602</v>
      </c>
      <c r="L285" s="52">
        <v>1.21</v>
      </c>
      <c r="M285" s="52">
        <v>9.5000000000000001E-2</v>
      </c>
      <c r="N285" s="52">
        <v>1065353</v>
      </c>
      <c r="O285" s="52" t="s">
        <v>316</v>
      </c>
      <c r="P285" s="52" t="s">
        <v>317</v>
      </c>
    </row>
    <row r="286" spans="1:16" ht="14" customHeight="1" x14ac:dyDescent="0.35">
      <c r="A286" s="27" t="str">
        <f t="shared" si="4"/>
        <v>Vespa Capital 03|Gloucestershire Pension Fund</v>
      </c>
      <c r="B286" s="52" t="s">
        <v>294</v>
      </c>
      <c r="C286" s="52" t="s">
        <v>100</v>
      </c>
      <c r="D286" s="52" t="s">
        <v>8</v>
      </c>
      <c r="E286" s="52" t="s">
        <v>367</v>
      </c>
      <c r="F286" s="52" t="s">
        <v>44</v>
      </c>
      <c r="G286" s="52">
        <v>3850000</v>
      </c>
      <c r="H286" s="52">
        <v>3224301</v>
      </c>
      <c r="I286" s="52">
        <v>133860</v>
      </c>
      <c r="J286" s="52">
        <v>3777891</v>
      </c>
      <c r="K286" s="52">
        <v>3911751</v>
      </c>
      <c r="L286" s="52">
        <v>1.21</v>
      </c>
      <c r="M286" s="52">
        <v>9.5000000000000001E-2</v>
      </c>
      <c r="N286" s="52">
        <v>759558</v>
      </c>
      <c r="O286" s="52" t="s">
        <v>316</v>
      </c>
      <c r="P286" s="52" t="s">
        <v>317</v>
      </c>
    </row>
    <row r="287" spans="1:16" ht="14" customHeight="1" x14ac:dyDescent="0.35">
      <c r="A287" s="27" t="str">
        <f t="shared" si="4"/>
        <v>Vespa Capital 03|Oxfordshire Pension Fund</v>
      </c>
      <c r="B287" s="52" t="s">
        <v>294</v>
      </c>
      <c r="C287" s="52" t="s">
        <v>100</v>
      </c>
      <c r="D287" s="52" t="s">
        <v>9</v>
      </c>
      <c r="E287" s="52" t="s">
        <v>367</v>
      </c>
      <c r="F287" s="52" t="s">
        <v>44</v>
      </c>
      <c r="G287" s="52">
        <v>9000000</v>
      </c>
      <c r="H287" s="52">
        <v>7537331</v>
      </c>
      <c r="I287" s="52">
        <v>312920</v>
      </c>
      <c r="J287" s="52">
        <v>8831419</v>
      </c>
      <c r="K287" s="52">
        <v>9144339</v>
      </c>
      <c r="L287" s="52">
        <v>1.21</v>
      </c>
      <c r="M287" s="52">
        <v>9.5000000000000001E-2</v>
      </c>
      <c r="N287" s="52">
        <v>1775588</v>
      </c>
      <c r="O287" s="52" t="s">
        <v>316</v>
      </c>
      <c r="P287" s="52" t="s">
        <v>317</v>
      </c>
    </row>
    <row r="288" spans="1:16" ht="14" customHeight="1" x14ac:dyDescent="0.35">
      <c r="A288" s="27" t="str">
        <f t="shared" si="4"/>
        <v>ASI Long Lease Property Managed Fund |Avon Pension Fund</v>
      </c>
      <c r="B288" s="52" t="s">
        <v>295</v>
      </c>
      <c r="C288" s="52" t="s">
        <v>65</v>
      </c>
      <c r="D288" s="52" t="s">
        <v>2</v>
      </c>
      <c r="E288" s="52" t="s">
        <v>368</v>
      </c>
      <c r="F288" s="52" t="s">
        <v>44</v>
      </c>
      <c r="G288" s="52">
        <v>232998181</v>
      </c>
      <c r="H288" s="52">
        <v>232708056</v>
      </c>
      <c r="I288" s="52">
        <v>16903685</v>
      </c>
      <c r="J288" s="52">
        <v>192007173</v>
      </c>
      <c r="K288" s="52">
        <v>208910858</v>
      </c>
      <c r="L288" s="52">
        <v>0.84</v>
      </c>
      <c r="M288" s="52">
        <v>-3.6999999999999998E-2</v>
      </c>
      <c r="N288" s="52">
        <v>0</v>
      </c>
      <c r="O288" s="52" t="s">
        <v>316</v>
      </c>
      <c r="P288" s="52" t="s">
        <v>317</v>
      </c>
    </row>
    <row r="289" spans="1:16" ht="14" customHeight="1" x14ac:dyDescent="0.35">
      <c r="A289" s="27" t="str">
        <f t="shared" si="4"/>
        <v>ASI Long Lease Property Managed Fund |Dorset County Pension Fund</v>
      </c>
      <c r="B289" s="52" t="s">
        <v>295</v>
      </c>
      <c r="C289" s="52" t="s">
        <v>65</v>
      </c>
      <c r="D289" s="52" t="s">
        <v>6</v>
      </c>
      <c r="E289" s="52" t="s">
        <v>368</v>
      </c>
      <c r="F289" s="52" t="s">
        <v>44</v>
      </c>
      <c r="G289" s="52">
        <v>30997274</v>
      </c>
      <c r="H289" s="52">
        <v>30997274</v>
      </c>
      <c r="I289" s="52">
        <v>487176</v>
      </c>
      <c r="J289" s="52">
        <v>27264745</v>
      </c>
      <c r="K289" s="52">
        <v>27751921</v>
      </c>
      <c r="L289" s="52">
        <v>0.84</v>
      </c>
      <c r="M289" s="52">
        <v>-3.5999999999999997E-2</v>
      </c>
      <c r="N289" s="52">
        <v>0</v>
      </c>
      <c r="O289" s="52" t="s">
        <v>316</v>
      </c>
      <c r="P289" s="52" t="s">
        <v>317</v>
      </c>
    </row>
    <row r="290" spans="1:16" ht="14" customHeight="1" x14ac:dyDescent="0.35">
      <c r="A290" s="27" t="str">
        <f t="shared" si="4"/>
        <v>ASI Long Lease Property Managed Fund |Oxfordshire Pension Fund</v>
      </c>
      <c r="B290" s="52" t="s">
        <v>295</v>
      </c>
      <c r="C290" s="52" t="s">
        <v>65</v>
      </c>
      <c r="D290" s="52" t="s">
        <v>9</v>
      </c>
      <c r="E290" s="52" t="s">
        <v>368</v>
      </c>
      <c r="F290" s="52" t="s">
        <v>44</v>
      </c>
      <c r="G290" s="52">
        <v>52004546</v>
      </c>
      <c r="H290" s="52">
        <v>52004546</v>
      </c>
      <c r="I290" s="52">
        <v>0</v>
      </c>
      <c r="J290" s="52">
        <v>46864196</v>
      </c>
      <c r="K290" s="52">
        <v>46864196</v>
      </c>
      <c r="L290" s="52">
        <v>0.84</v>
      </c>
      <c r="M290" s="52">
        <v>-3.5999999999999997E-2</v>
      </c>
      <c r="N290" s="52">
        <v>0</v>
      </c>
      <c r="O290" s="52" t="s">
        <v>316</v>
      </c>
      <c r="P290" s="52" t="s">
        <v>317</v>
      </c>
    </row>
    <row r="291" spans="1:16" ht="14" customHeight="1" x14ac:dyDescent="0.35">
      <c r="A291" s="27" t="str">
        <f t="shared" si="4"/>
        <v>ASI Long Lease Property Managed Fund |Wiltshire Pension Fund</v>
      </c>
      <c r="B291" s="52" t="s">
        <v>295</v>
      </c>
      <c r="C291" s="52" t="s">
        <v>65</v>
      </c>
      <c r="D291" s="52" t="s">
        <v>11</v>
      </c>
      <c r="E291" s="52" t="s">
        <v>368</v>
      </c>
      <c r="F291" s="52" t="s">
        <v>44</v>
      </c>
      <c r="G291" s="52">
        <v>75000000</v>
      </c>
      <c r="H291" s="52">
        <v>75000000</v>
      </c>
      <c r="I291" s="52">
        <v>1634044</v>
      </c>
      <c r="J291" s="52">
        <v>60555218</v>
      </c>
      <c r="K291" s="52">
        <v>62189261</v>
      </c>
      <c r="L291" s="52">
        <v>0.83</v>
      </c>
      <c r="M291" s="52">
        <v>-5.2999999999999999E-2</v>
      </c>
      <c r="N291" s="52">
        <v>0</v>
      </c>
      <c r="O291" s="52" t="s">
        <v>316</v>
      </c>
      <c r="P291" s="52" t="s">
        <v>351</v>
      </c>
    </row>
    <row r="292" spans="1:16" ht="14" customHeight="1" x14ac:dyDescent="0.35">
      <c r="A292" s="27" t="str">
        <f t="shared" si="4"/>
        <v>Greencoat Renewable Income|Oxfordshire Pension Fund</v>
      </c>
      <c r="B292" s="52" t="s">
        <v>295</v>
      </c>
      <c r="C292" s="52" t="s">
        <v>73</v>
      </c>
      <c r="D292" s="52" t="s">
        <v>9</v>
      </c>
      <c r="E292" s="52" t="s">
        <v>315</v>
      </c>
      <c r="F292" s="52" t="s">
        <v>44</v>
      </c>
      <c r="G292" s="52">
        <v>56400000</v>
      </c>
      <c r="H292" s="52">
        <v>56339926</v>
      </c>
      <c r="I292" s="52">
        <v>7876383</v>
      </c>
      <c r="J292" s="52">
        <v>55420668</v>
      </c>
      <c r="K292" s="52">
        <v>63297051</v>
      </c>
      <c r="L292" s="52">
        <v>1.27</v>
      </c>
      <c r="M292" s="52">
        <v>5.0999999999999997E-2</v>
      </c>
      <c r="N292" s="52">
        <v>14564</v>
      </c>
      <c r="O292" s="52" t="s">
        <v>316</v>
      </c>
      <c r="P292" s="52" t="s">
        <v>317</v>
      </c>
    </row>
    <row r="293" spans="1:16" ht="14" customHeight="1" x14ac:dyDescent="0.35">
      <c r="A293" s="27" t="str">
        <f t="shared" si="4"/>
        <v>Greencoat Renewable Income|Avon Pension Fund</v>
      </c>
      <c r="B293" s="52" t="s">
        <v>295</v>
      </c>
      <c r="C293" s="52" t="s">
        <v>73</v>
      </c>
      <c r="D293" s="52" t="s">
        <v>2</v>
      </c>
      <c r="E293" s="52" t="s">
        <v>315</v>
      </c>
      <c r="F293" s="52" t="s">
        <v>44</v>
      </c>
      <c r="G293" s="52">
        <v>238200000</v>
      </c>
      <c r="H293" s="52">
        <v>237921028</v>
      </c>
      <c r="I293" s="52">
        <v>35191506</v>
      </c>
      <c r="J293" s="52">
        <v>233946011</v>
      </c>
      <c r="K293" s="52">
        <v>269137517</v>
      </c>
      <c r="L293" s="52">
        <v>1.26</v>
      </c>
      <c r="M293" s="52">
        <v>5.0999999999999997E-2</v>
      </c>
      <c r="N293" s="52">
        <v>43874</v>
      </c>
      <c r="O293" s="52" t="s">
        <v>316</v>
      </c>
      <c r="P293" s="52" t="s">
        <v>317</v>
      </c>
    </row>
    <row r="294" spans="1:16" ht="14" customHeight="1" x14ac:dyDescent="0.35">
      <c r="A294" s="27" t="str">
        <f t="shared" si="4"/>
        <v>Greencoat Renewable Income|Dorset County Pension Fund</v>
      </c>
      <c r="B294" s="52" t="s">
        <v>295</v>
      </c>
      <c r="C294" s="52" t="s">
        <v>73</v>
      </c>
      <c r="D294" s="52" t="s">
        <v>6</v>
      </c>
      <c r="E294" s="52" t="s">
        <v>315</v>
      </c>
      <c r="F294" s="52" t="s">
        <v>44</v>
      </c>
      <c r="G294" s="52">
        <v>28400000</v>
      </c>
      <c r="H294" s="52">
        <v>28361551</v>
      </c>
      <c r="I294" s="52">
        <v>4601940</v>
      </c>
      <c r="J294" s="52">
        <v>28218973</v>
      </c>
      <c r="K294" s="52">
        <v>32820913</v>
      </c>
      <c r="L294" s="52">
        <v>1.27</v>
      </c>
      <c r="M294" s="52">
        <v>5.3999999999999999E-2</v>
      </c>
      <c r="N294" s="52">
        <v>5391</v>
      </c>
      <c r="O294" s="52" t="s">
        <v>316</v>
      </c>
      <c r="P294" s="52" t="s">
        <v>317</v>
      </c>
    </row>
    <row r="295" spans="1:16" ht="14" customHeight="1" x14ac:dyDescent="0.35">
      <c r="A295" s="27" t="str">
        <f t="shared" si="4"/>
        <v>Greencoat Renewable Income|Wiltshire Pension Fund</v>
      </c>
      <c r="B295" s="52" t="s">
        <v>295</v>
      </c>
      <c r="C295" s="52" t="s">
        <v>73</v>
      </c>
      <c r="D295" s="52" t="s">
        <v>11</v>
      </c>
      <c r="E295" s="52" t="s">
        <v>315</v>
      </c>
      <c r="F295" s="52" t="s">
        <v>44</v>
      </c>
      <c r="G295" s="52">
        <v>100000000</v>
      </c>
      <c r="H295" s="52">
        <v>99996230</v>
      </c>
      <c r="I295" s="52">
        <v>19704579</v>
      </c>
      <c r="J295" s="52">
        <v>95302845</v>
      </c>
      <c r="K295" s="52">
        <v>115007424</v>
      </c>
      <c r="L295" s="52">
        <v>1.1499999999999999</v>
      </c>
      <c r="M295" s="52">
        <v>0.05</v>
      </c>
      <c r="N295" s="52">
        <v>0</v>
      </c>
      <c r="O295" s="52" t="s">
        <v>316</v>
      </c>
      <c r="P295" s="52" t="s">
        <v>351</v>
      </c>
    </row>
    <row r="296" spans="1:16" ht="14" customHeight="1" x14ac:dyDescent="0.35">
      <c r="A296" s="27" t="str">
        <f t="shared" si="4"/>
        <v>M&amp;G Secured Property Income Fund |Avon Pension Fund</v>
      </c>
      <c r="B296" s="52" t="s">
        <v>295</v>
      </c>
      <c r="C296" s="52" t="s">
        <v>70</v>
      </c>
      <c r="D296" s="52" t="s">
        <v>2</v>
      </c>
      <c r="E296" s="52" t="s">
        <v>369</v>
      </c>
      <c r="F296" s="52" t="s">
        <v>44</v>
      </c>
      <c r="G296" s="52">
        <v>233800000</v>
      </c>
      <c r="H296" s="52">
        <v>230912728</v>
      </c>
      <c r="I296" s="52">
        <v>16306805</v>
      </c>
      <c r="J296" s="52">
        <v>201391962</v>
      </c>
      <c r="K296" s="52">
        <v>217698766</v>
      </c>
      <c r="L296" s="52">
        <v>0.89</v>
      </c>
      <c r="M296" s="52">
        <v>-2.4E-2</v>
      </c>
      <c r="N296" s="52">
        <v>2558617</v>
      </c>
      <c r="O296" s="52" t="s">
        <v>316</v>
      </c>
      <c r="P296" s="52" t="s">
        <v>317</v>
      </c>
    </row>
    <row r="297" spans="1:16" ht="14" customHeight="1" x14ac:dyDescent="0.35">
      <c r="A297" s="27" t="str">
        <f t="shared" si="4"/>
        <v>M&amp;G Secured Property Income Fund |Dorset County Pension Fund</v>
      </c>
      <c r="B297" s="52" t="s">
        <v>295</v>
      </c>
      <c r="C297" s="52" t="s">
        <v>70</v>
      </c>
      <c r="D297" s="52" t="s">
        <v>6</v>
      </c>
      <c r="E297" s="52" t="s">
        <v>369</v>
      </c>
      <c r="F297" s="52" t="s">
        <v>44</v>
      </c>
      <c r="G297" s="52">
        <v>30600000</v>
      </c>
      <c r="H297" s="52">
        <v>30233484</v>
      </c>
      <c r="I297" s="52">
        <v>666696</v>
      </c>
      <c r="J297" s="52">
        <v>28039606</v>
      </c>
      <c r="K297" s="52">
        <v>28706302</v>
      </c>
      <c r="L297" s="52">
        <v>0.89</v>
      </c>
      <c r="M297" s="52">
        <v>-0.02</v>
      </c>
      <c r="N297" s="52">
        <v>321955</v>
      </c>
      <c r="O297" s="52" t="s">
        <v>316</v>
      </c>
      <c r="P297" s="52" t="s">
        <v>317</v>
      </c>
    </row>
    <row r="298" spans="1:16" ht="14" customHeight="1" x14ac:dyDescent="0.35">
      <c r="A298" s="27" t="str">
        <f t="shared" si="4"/>
        <v>M&amp;G Secured Property Income Fund |Oxfordshire Pension Fund</v>
      </c>
      <c r="B298" s="52" t="s">
        <v>295</v>
      </c>
      <c r="C298" s="52" t="s">
        <v>70</v>
      </c>
      <c r="D298" s="52" t="s">
        <v>9</v>
      </c>
      <c r="E298" s="52" t="s">
        <v>369</v>
      </c>
      <c r="F298" s="52" t="s">
        <v>44</v>
      </c>
      <c r="G298" s="52">
        <v>51600000</v>
      </c>
      <c r="H298" s="52">
        <v>50891180</v>
      </c>
      <c r="I298" s="52">
        <v>51478</v>
      </c>
      <c r="J298" s="52">
        <v>48159851</v>
      </c>
      <c r="K298" s="52">
        <v>48211329</v>
      </c>
      <c r="L298" s="52">
        <v>0.9</v>
      </c>
      <c r="M298" s="52">
        <v>-2.3E-2</v>
      </c>
      <c r="N298" s="52">
        <v>635401</v>
      </c>
      <c r="O298" s="52" t="s">
        <v>316</v>
      </c>
      <c r="P298" s="52" t="s">
        <v>317</v>
      </c>
    </row>
    <row r="299" spans="1:16" ht="14" customHeight="1" x14ac:dyDescent="0.35">
      <c r="A299" s="27" t="str">
        <f t="shared" si="4"/>
        <v>M&amp;G Secured Property Income Fund |Wiltshire Pension Fund</v>
      </c>
      <c r="B299" s="52" t="s">
        <v>295</v>
      </c>
      <c r="C299" s="52" t="s">
        <v>70</v>
      </c>
      <c r="D299" s="52" t="s">
        <v>11</v>
      </c>
      <c r="E299" s="52" t="s">
        <v>369</v>
      </c>
      <c r="F299" s="52" t="s">
        <v>44</v>
      </c>
      <c r="G299" s="52">
        <v>75000000</v>
      </c>
      <c r="H299" s="52">
        <v>74891521</v>
      </c>
      <c r="I299" s="52">
        <v>1989194</v>
      </c>
      <c r="J299" s="52">
        <v>60802840</v>
      </c>
      <c r="K299" s="52">
        <v>62792034</v>
      </c>
      <c r="L299" s="52">
        <v>0.84</v>
      </c>
      <c r="M299" s="52">
        <v>-7.2999999999999995E-2</v>
      </c>
      <c r="N299" s="52">
        <v>0</v>
      </c>
      <c r="O299" s="52" t="s">
        <v>316</v>
      </c>
      <c r="P299" s="52" t="s">
        <v>351</v>
      </c>
    </row>
    <row r="300" spans="1:16" ht="14" customHeight="1" x14ac:dyDescent="0.35">
      <c r="A300" s="27" t="str">
        <f t="shared" si="4"/>
        <v>Aberdeen Standard UK Shopping Centre|Devon Pension Fund</v>
      </c>
      <c r="B300" s="52" t="s">
        <v>296</v>
      </c>
      <c r="C300" s="52" t="s">
        <v>165</v>
      </c>
      <c r="D300" s="52" t="s">
        <v>5</v>
      </c>
      <c r="E300" s="52" t="s">
        <v>370</v>
      </c>
      <c r="F300" s="52" t="s">
        <v>44</v>
      </c>
      <c r="G300" s="52">
        <v>13113870</v>
      </c>
      <c r="H300" s="52">
        <v>13285930</v>
      </c>
      <c r="I300" s="52">
        <v>7199663</v>
      </c>
      <c r="J300" s="52">
        <v>3837949</v>
      </c>
      <c r="K300" s="52">
        <v>11037612</v>
      </c>
      <c r="L300" s="52">
        <v>0.83</v>
      </c>
      <c r="M300" s="52">
        <v>-2.5000000000000001E-2</v>
      </c>
      <c r="N300" s="52">
        <v>0</v>
      </c>
      <c r="O300" s="52" t="s">
        <v>316</v>
      </c>
      <c r="P300" s="52" t="s">
        <v>317</v>
      </c>
    </row>
    <row r="301" spans="1:16" ht="14" customHeight="1" x14ac:dyDescent="0.35">
      <c r="A301" s="27" t="str">
        <f t="shared" si="4"/>
        <v>Aberdeen Standard UK Shopping Centre|Buckinghamshire Pension Fund</v>
      </c>
      <c r="B301" s="52" t="s">
        <v>296</v>
      </c>
      <c r="C301" s="52" t="s">
        <v>165</v>
      </c>
      <c r="D301" s="52" t="s">
        <v>3</v>
      </c>
      <c r="E301" s="52" t="s">
        <v>370</v>
      </c>
      <c r="F301" s="52" t="s">
        <v>44</v>
      </c>
      <c r="G301" s="52">
        <v>10168604</v>
      </c>
      <c r="H301" s="52">
        <v>10282676</v>
      </c>
      <c r="I301" s="52">
        <v>5775007</v>
      </c>
      <c r="J301" s="52">
        <v>2544461</v>
      </c>
      <c r="K301" s="52">
        <v>8319468</v>
      </c>
      <c r="L301" s="52">
        <v>0.81</v>
      </c>
      <c r="M301" s="52">
        <v>-3.4000000000000002E-2</v>
      </c>
      <c r="N301" s="52">
        <v>0</v>
      </c>
      <c r="O301" s="52" t="s">
        <v>316</v>
      </c>
      <c r="P301" s="52" t="s">
        <v>317</v>
      </c>
    </row>
    <row r="302" spans="1:16" ht="14" customHeight="1" x14ac:dyDescent="0.35">
      <c r="A302" s="27" t="str">
        <f t="shared" si="4"/>
        <v>AEW UK Impact Fund|Devon Pension Fund</v>
      </c>
      <c r="B302" s="52" t="s">
        <v>296</v>
      </c>
      <c r="C302" s="52" t="s">
        <v>238</v>
      </c>
      <c r="D302" s="52" t="s">
        <v>5</v>
      </c>
      <c r="E302" s="52" t="s">
        <v>371</v>
      </c>
      <c r="F302" s="52" t="s">
        <v>44</v>
      </c>
      <c r="G302" s="52">
        <v>15012364</v>
      </c>
      <c r="H302" s="52">
        <v>14997392</v>
      </c>
      <c r="I302" s="52">
        <v>15107115</v>
      </c>
      <c r="J302" s="52">
        <v>5237403</v>
      </c>
      <c r="K302" s="52">
        <v>20344517</v>
      </c>
      <c r="L302" s="52">
        <v>1.36</v>
      </c>
      <c r="M302" s="52">
        <v>0.05</v>
      </c>
      <c r="N302" s="52">
        <v>0</v>
      </c>
      <c r="O302" s="52" t="s">
        <v>316</v>
      </c>
      <c r="P302" s="52" t="s">
        <v>317</v>
      </c>
    </row>
    <row r="303" spans="1:16" ht="14" customHeight="1" x14ac:dyDescent="0.35">
      <c r="A303" s="27" t="str">
        <f t="shared" si="4"/>
        <v>AEW UK Impact Fund|Somerset County Council Pension Fund</v>
      </c>
      <c r="B303" s="52" t="s">
        <v>296</v>
      </c>
      <c r="C303" s="52" t="s">
        <v>238</v>
      </c>
      <c r="D303" s="52" t="s">
        <v>10</v>
      </c>
      <c r="E303" s="52" t="s">
        <v>371</v>
      </c>
      <c r="F303" s="52" t="s">
        <v>44</v>
      </c>
      <c r="G303" s="52">
        <v>20500000</v>
      </c>
      <c r="H303" s="52">
        <v>20500000</v>
      </c>
      <c r="I303" s="52">
        <v>15778213</v>
      </c>
      <c r="J303" s="52">
        <v>6666820</v>
      </c>
      <c r="K303" s="52">
        <v>22445034</v>
      </c>
      <c r="L303" s="52">
        <v>1.0900000000000001</v>
      </c>
      <c r="M303" s="52">
        <v>2.3E-2</v>
      </c>
      <c r="N303" s="52">
        <v>0</v>
      </c>
      <c r="O303" s="52" t="s">
        <v>316</v>
      </c>
      <c r="P303" s="52" t="s">
        <v>317</v>
      </c>
    </row>
    <row r="304" spans="1:16" ht="14" customHeight="1" x14ac:dyDescent="0.35">
      <c r="A304" s="27" t="str">
        <f t="shared" si="4"/>
        <v>AEW UK Impact Fund|Buckinghamshire Pension Fund</v>
      </c>
      <c r="B304" s="52" t="s">
        <v>296</v>
      </c>
      <c r="C304" s="52" t="s">
        <v>238</v>
      </c>
      <c r="D304" s="52" t="s">
        <v>3</v>
      </c>
      <c r="E304" s="52" t="s">
        <v>371</v>
      </c>
      <c r="F304" s="52" t="s">
        <v>44</v>
      </c>
      <c r="G304" s="52">
        <v>5500000</v>
      </c>
      <c r="H304" s="52">
        <v>5500000</v>
      </c>
      <c r="I304" s="52">
        <v>4295036</v>
      </c>
      <c r="J304" s="52">
        <v>1759874</v>
      </c>
      <c r="K304" s="52">
        <v>6054910</v>
      </c>
      <c r="L304" s="52">
        <v>1.1000000000000001</v>
      </c>
      <c r="M304" s="52">
        <v>2.1000000000000001E-2</v>
      </c>
      <c r="N304" s="52">
        <v>0</v>
      </c>
      <c r="O304" s="52" t="s">
        <v>316</v>
      </c>
      <c r="P304" s="52" t="s">
        <v>317</v>
      </c>
    </row>
    <row r="305" spans="1:16" ht="14" customHeight="1" x14ac:dyDescent="0.35">
      <c r="A305" s="27" t="str">
        <f t="shared" si="4"/>
        <v>AIPL B|Devon Pension Fund</v>
      </c>
      <c r="B305" s="52" t="s">
        <v>296</v>
      </c>
      <c r="C305" s="52" t="s">
        <v>170</v>
      </c>
      <c r="D305" s="52" t="s">
        <v>5</v>
      </c>
      <c r="E305" s="52" t="s">
        <v>372</v>
      </c>
      <c r="F305" s="52" t="s">
        <v>44</v>
      </c>
      <c r="G305" s="52">
        <v>22883931</v>
      </c>
      <c r="H305" s="52">
        <v>22883931</v>
      </c>
      <c r="I305" s="52">
        <v>34194450</v>
      </c>
      <c r="J305" s="52">
        <v>69383</v>
      </c>
      <c r="K305" s="52">
        <v>34263833</v>
      </c>
      <c r="L305" s="52">
        <v>1.5</v>
      </c>
      <c r="M305" s="52">
        <v>6.7000000000000004E-2</v>
      </c>
      <c r="N305" s="52">
        <v>0</v>
      </c>
      <c r="O305" s="52" t="s">
        <v>316</v>
      </c>
      <c r="P305" s="52" t="s">
        <v>317</v>
      </c>
    </row>
    <row r="306" spans="1:16" ht="14" customHeight="1" x14ac:dyDescent="0.35">
      <c r="A306" s="27" t="str">
        <f t="shared" si="4"/>
        <v>AIPL B|Oxfordshire Pension Fund</v>
      </c>
      <c r="B306" s="52" t="s">
        <v>296</v>
      </c>
      <c r="C306" s="52" t="s">
        <v>170</v>
      </c>
      <c r="D306" s="52" t="s">
        <v>9</v>
      </c>
      <c r="E306" s="52" t="s">
        <v>372</v>
      </c>
      <c r="F306" s="52" t="s">
        <v>44</v>
      </c>
      <c r="G306" s="52">
        <v>3240000</v>
      </c>
      <c r="H306" s="52">
        <v>3240000</v>
      </c>
      <c r="I306" s="52">
        <v>7583140</v>
      </c>
      <c r="J306" s="52">
        <v>26603</v>
      </c>
      <c r="K306" s="52">
        <v>7609744</v>
      </c>
      <c r="L306" s="52">
        <v>2.35</v>
      </c>
      <c r="M306" s="52">
        <v>7.0000000000000007E-2</v>
      </c>
      <c r="N306" s="52">
        <v>0</v>
      </c>
      <c r="O306" s="52" t="s">
        <v>316</v>
      </c>
      <c r="P306" s="52" t="s">
        <v>317</v>
      </c>
    </row>
    <row r="307" spans="1:16" ht="14" customHeight="1" x14ac:dyDescent="0.35">
      <c r="A307" s="27" t="str">
        <f t="shared" ref="A307:A370" si="5">C307&amp;"|"&amp;D307</f>
        <v>AIPL B|Buckinghamshire Pension Fund</v>
      </c>
      <c r="B307" s="52" t="s">
        <v>296</v>
      </c>
      <c r="C307" s="52" t="s">
        <v>170</v>
      </c>
      <c r="D307" s="52" t="s">
        <v>3</v>
      </c>
      <c r="E307" s="52" t="s">
        <v>372</v>
      </c>
      <c r="F307" s="52" t="s">
        <v>44</v>
      </c>
      <c r="G307" s="52">
        <v>13999692</v>
      </c>
      <c r="H307" s="52">
        <v>13999692</v>
      </c>
      <c r="I307" s="52">
        <v>16414990</v>
      </c>
      <c r="J307" s="52">
        <v>34494</v>
      </c>
      <c r="K307" s="52">
        <v>16449484</v>
      </c>
      <c r="L307" s="52">
        <v>1.17</v>
      </c>
      <c r="M307" s="52">
        <v>7.0999999999999994E-2</v>
      </c>
      <c r="N307" s="52">
        <v>0</v>
      </c>
      <c r="O307" s="52" t="s">
        <v>316</v>
      </c>
      <c r="P307" s="52" t="s">
        <v>317</v>
      </c>
    </row>
    <row r="308" spans="1:16" ht="14" customHeight="1" x14ac:dyDescent="0.35">
      <c r="A308" s="27" t="str">
        <f t="shared" si="5"/>
        <v>Ardstone UK Regional Office Fund|Wiltshire Pension Fund</v>
      </c>
      <c r="B308" s="52" t="s">
        <v>296</v>
      </c>
      <c r="C308" s="52" t="s">
        <v>172</v>
      </c>
      <c r="D308" s="52" t="s">
        <v>11</v>
      </c>
      <c r="E308" s="52" t="s">
        <v>328</v>
      </c>
      <c r="F308" s="52" t="s">
        <v>44</v>
      </c>
      <c r="G308" s="52">
        <v>11300000</v>
      </c>
      <c r="H308" s="52">
        <v>11300000</v>
      </c>
      <c r="I308" s="52">
        <v>7638878</v>
      </c>
      <c r="J308" s="52">
        <v>3835354</v>
      </c>
      <c r="K308" s="52">
        <v>11474232</v>
      </c>
      <c r="L308" s="52">
        <v>1.02</v>
      </c>
      <c r="M308" s="52">
        <v>2E-3</v>
      </c>
      <c r="N308" s="52">
        <v>0</v>
      </c>
      <c r="O308" s="52" t="s">
        <v>316</v>
      </c>
      <c r="P308" s="52" t="s">
        <v>317</v>
      </c>
    </row>
    <row r="309" spans="1:16" ht="14" customHeight="1" x14ac:dyDescent="0.35">
      <c r="A309" s="27" t="str">
        <f t="shared" si="5"/>
        <v>Ardstone UK Regional Office Fund|Gloucestershire Pension Fund</v>
      </c>
      <c r="B309" s="52" t="s">
        <v>296</v>
      </c>
      <c r="C309" s="52" t="s">
        <v>172</v>
      </c>
      <c r="D309" s="52" t="s">
        <v>8</v>
      </c>
      <c r="E309" s="52" t="s">
        <v>328</v>
      </c>
      <c r="F309" s="52" t="s">
        <v>44</v>
      </c>
      <c r="G309" s="52">
        <v>2250000</v>
      </c>
      <c r="H309" s="52">
        <v>2250000</v>
      </c>
      <c r="I309" s="52">
        <v>1455111</v>
      </c>
      <c r="J309" s="52">
        <v>720523</v>
      </c>
      <c r="K309" s="52">
        <v>2175635</v>
      </c>
      <c r="L309" s="52">
        <v>0.97</v>
      </c>
      <c r="M309" s="52">
        <v>-5.0000000000000001E-3</v>
      </c>
      <c r="N309" s="52">
        <v>0</v>
      </c>
      <c r="O309" s="52" t="s">
        <v>316</v>
      </c>
      <c r="P309" s="52" t="s">
        <v>317</v>
      </c>
    </row>
    <row r="310" spans="1:16" ht="14" customHeight="1" x14ac:dyDescent="0.35">
      <c r="A310" s="27" t="str">
        <f t="shared" si="5"/>
        <v>Ardstone UK Regional Office Fund|Cornwall Pension Fund</v>
      </c>
      <c r="B310" s="52" t="s">
        <v>296</v>
      </c>
      <c r="C310" s="52" t="s">
        <v>172</v>
      </c>
      <c r="D310" s="52" t="s">
        <v>4</v>
      </c>
      <c r="E310" s="52" t="s">
        <v>328</v>
      </c>
      <c r="F310" s="52" t="s">
        <v>44</v>
      </c>
      <c r="G310" s="52">
        <v>6157447</v>
      </c>
      <c r="H310" s="52">
        <v>6157447</v>
      </c>
      <c r="I310" s="52">
        <v>3001424</v>
      </c>
      <c r="J310" s="52">
        <v>1760864</v>
      </c>
      <c r="K310" s="52">
        <v>4762288</v>
      </c>
      <c r="L310" s="52">
        <v>0.77</v>
      </c>
      <c r="M310" s="52">
        <v>-0.04</v>
      </c>
      <c r="N310" s="52">
        <v>0</v>
      </c>
      <c r="O310" s="52" t="s">
        <v>316</v>
      </c>
      <c r="P310" s="52" t="s">
        <v>317</v>
      </c>
    </row>
    <row r="311" spans="1:16" ht="14" customHeight="1" x14ac:dyDescent="0.35">
      <c r="A311" s="27" t="str">
        <f t="shared" si="5"/>
        <v>ASI Airport Industrial Property UT|Gloucestershire Pension Fund</v>
      </c>
      <c r="B311" s="52" t="s">
        <v>296</v>
      </c>
      <c r="C311" s="52" t="s">
        <v>174</v>
      </c>
      <c r="D311" s="52" t="s">
        <v>8</v>
      </c>
      <c r="E311" s="52" t="s">
        <v>370</v>
      </c>
      <c r="F311" s="52" t="s">
        <v>44</v>
      </c>
      <c r="G311" s="52">
        <v>5149756</v>
      </c>
      <c r="H311" s="52">
        <v>5155094</v>
      </c>
      <c r="I311" s="52">
        <v>1257300</v>
      </c>
      <c r="J311" s="52">
        <v>5606843</v>
      </c>
      <c r="K311" s="52">
        <v>6864143</v>
      </c>
      <c r="L311" s="52">
        <v>1.33</v>
      </c>
      <c r="M311" s="52">
        <v>0.05</v>
      </c>
      <c r="N311" s="52">
        <v>0</v>
      </c>
      <c r="O311" s="52" t="s">
        <v>316</v>
      </c>
      <c r="P311" s="52" t="s">
        <v>317</v>
      </c>
    </row>
    <row r="312" spans="1:16" ht="14" customHeight="1" x14ac:dyDescent="0.35">
      <c r="A312" s="27" t="str">
        <f t="shared" si="5"/>
        <v>ASI Airport Industrial Property UT|Wiltshire Pension Fund</v>
      </c>
      <c r="B312" s="52" t="s">
        <v>296</v>
      </c>
      <c r="C312" s="52" t="s">
        <v>174</v>
      </c>
      <c r="D312" s="52" t="s">
        <v>11</v>
      </c>
      <c r="E312" s="52" t="s">
        <v>370</v>
      </c>
      <c r="F312" s="52" t="s">
        <v>44</v>
      </c>
      <c r="G312" s="52">
        <v>14145975</v>
      </c>
      <c r="H312" s="52">
        <v>14157169</v>
      </c>
      <c r="I312" s="52">
        <v>20024359</v>
      </c>
      <c r="J312" s="52">
        <v>6017638</v>
      </c>
      <c r="K312" s="52">
        <v>26041997</v>
      </c>
      <c r="L312" s="52">
        <v>1.84</v>
      </c>
      <c r="M312" s="52">
        <v>8.5999999999999993E-2</v>
      </c>
      <c r="N312" s="52">
        <v>0</v>
      </c>
      <c r="O312" s="52" t="s">
        <v>316</v>
      </c>
      <c r="P312" s="52" t="s">
        <v>317</v>
      </c>
    </row>
    <row r="313" spans="1:16" ht="14" customHeight="1" x14ac:dyDescent="0.35">
      <c r="A313" s="27" t="str">
        <f t="shared" si="5"/>
        <v>ASI Airport Industrial Property UT|Oxfordshire Pension Fund</v>
      </c>
      <c r="B313" s="52" t="s">
        <v>296</v>
      </c>
      <c r="C313" s="52" t="s">
        <v>174</v>
      </c>
      <c r="D313" s="52" t="s">
        <v>9</v>
      </c>
      <c r="E313" s="52" t="s">
        <v>370</v>
      </c>
      <c r="F313" s="52" t="s">
        <v>44</v>
      </c>
      <c r="G313" s="52">
        <v>7888082</v>
      </c>
      <c r="H313" s="52">
        <v>7890326</v>
      </c>
      <c r="I313" s="52">
        <v>187680</v>
      </c>
      <c r="J313" s="52">
        <v>5864532</v>
      </c>
      <c r="K313" s="52">
        <v>6052211</v>
      </c>
      <c r="L313" s="52">
        <v>0.77</v>
      </c>
      <c r="M313" s="52">
        <v>-0.13</v>
      </c>
      <c r="N313" s="52">
        <v>0</v>
      </c>
      <c r="O313" s="52" t="s">
        <v>316</v>
      </c>
      <c r="P313" s="52" t="s">
        <v>317</v>
      </c>
    </row>
    <row r="314" spans="1:16" ht="14" customHeight="1" x14ac:dyDescent="0.35">
      <c r="A314" s="27" t="str">
        <f t="shared" si="5"/>
        <v>ASI Airport Industrial Property UT|Avon Pension Fund</v>
      </c>
      <c r="B314" s="52" t="s">
        <v>296</v>
      </c>
      <c r="C314" s="52" t="s">
        <v>174</v>
      </c>
      <c r="D314" s="52" t="s">
        <v>2</v>
      </c>
      <c r="E314" s="52" t="s">
        <v>370</v>
      </c>
      <c r="F314" s="52" t="s">
        <v>44</v>
      </c>
      <c r="G314" s="52">
        <v>8243103</v>
      </c>
      <c r="H314" s="52">
        <v>8245718</v>
      </c>
      <c r="I314" s="52">
        <v>216222</v>
      </c>
      <c r="J314" s="52">
        <v>5452811</v>
      </c>
      <c r="K314" s="52">
        <v>5669033</v>
      </c>
      <c r="L314" s="52">
        <v>0.69</v>
      </c>
      <c r="M314" s="52">
        <v>-0.152</v>
      </c>
      <c r="N314" s="52">
        <v>0</v>
      </c>
      <c r="O314" s="52" t="s">
        <v>316</v>
      </c>
      <c r="P314" s="52" t="s">
        <v>317</v>
      </c>
    </row>
    <row r="315" spans="1:16" ht="14" customHeight="1" x14ac:dyDescent="0.35">
      <c r="A315" s="27" t="str">
        <f t="shared" si="5"/>
        <v>ASI Airport Industrial Property UT|Buckinghamshire Pension Fund</v>
      </c>
      <c r="B315" s="52" t="s">
        <v>296</v>
      </c>
      <c r="C315" s="52" t="s">
        <v>174</v>
      </c>
      <c r="D315" s="52" t="s">
        <v>3</v>
      </c>
      <c r="E315" s="52" t="s">
        <v>370</v>
      </c>
      <c r="F315" s="52" t="s">
        <v>44</v>
      </c>
      <c r="G315" s="52">
        <v>9224240</v>
      </c>
      <c r="H315" s="52">
        <v>9227167</v>
      </c>
      <c r="I315" s="52">
        <v>241958</v>
      </c>
      <c r="J315" s="52">
        <v>6101833</v>
      </c>
      <c r="K315" s="52">
        <v>6343791</v>
      </c>
      <c r="L315" s="52">
        <v>0.69</v>
      </c>
      <c r="M315" s="52">
        <v>-0.152</v>
      </c>
      <c r="N315" s="52">
        <v>0</v>
      </c>
      <c r="O315" s="52" t="s">
        <v>316</v>
      </c>
      <c r="P315" s="52" t="s">
        <v>317</v>
      </c>
    </row>
    <row r="316" spans="1:16" ht="14" customHeight="1" x14ac:dyDescent="0.35">
      <c r="A316" s="27" t="str">
        <f t="shared" si="5"/>
        <v>ASI Airport Industrial Property UT|Cornwall Pension Fund</v>
      </c>
      <c r="B316" s="52" t="s">
        <v>296</v>
      </c>
      <c r="C316" s="52" t="s">
        <v>174</v>
      </c>
      <c r="D316" s="52" t="s">
        <v>4</v>
      </c>
      <c r="E316" s="52" t="s">
        <v>370</v>
      </c>
      <c r="F316" s="52" t="s">
        <v>44</v>
      </c>
      <c r="G316" s="52">
        <v>6280450</v>
      </c>
      <c r="H316" s="52">
        <v>6282443</v>
      </c>
      <c r="I316" s="52">
        <v>164740</v>
      </c>
      <c r="J316" s="52">
        <v>4154516</v>
      </c>
      <c r="K316" s="52">
        <v>4319257</v>
      </c>
      <c r="L316" s="52">
        <v>0.69</v>
      </c>
      <c r="M316" s="52">
        <v>-0.152</v>
      </c>
      <c r="N316" s="52">
        <v>0</v>
      </c>
      <c r="O316" s="52" t="s">
        <v>316</v>
      </c>
      <c r="P316" s="52" t="s">
        <v>317</v>
      </c>
    </row>
    <row r="317" spans="1:16" ht="14" customHeight="1" x14ac:dyDescent="0.35">
      <c r="A317" s="27" t="str">
        <f t="shared" si="5"/>
        <v>ASI Airport Industrial Property UT|Somerset County Council Pension Fund</v>
      </c>
      <c r="B317" s="52" t="s">
        <v>296</v>
      </c>
      <c r="C317" s="52" t="s">
        <v>174</v>
      </c>
      <c r="D317" s="52" t="s">
        <v>10</v>
      </c>
      <c r="E317" s="52" t="s">
        <v>370</v>
      </c>
      <c r="F317" s="52" t="s">
        <v>44</v>
      </c>
      <c r="G317" s="52">
        <v>10401907</v>
      </c>
      <c r="H317" s="52">
        <v>10405208</v>
      </c>
      <c r="I317" s="52">
        <v>272849</v>
      </c>
      <c r="J317" s="52">
        <v>6880859</v>
      </c>
      <c r="K317" s="52">
        <v>7153708</v>
      </c>
      <c r="L317" s="52">
        <v>0.69</v>
      </c>
      <c r="M317" s="52">
        <v>-0.152</v>
      </c>
      <c r="N317" s="52">
        <v>0</v>
      </c>
      <c r="O317" s="52" t="s">
        <v>316</v>
      </c>
      <c r="P317" s="52" t="s">
        <v>317</v>
      </c>
    </row>
    <row r="318" spans="1:16" ht="14" customHeight="1" x14ac:dyDescent="0.35">
      <c r="A318" s="27" t="str">
        <f t="shared" si="5"/>
        <v>ASI Airport Industrial Property UT|Devon Pension Fund</v>
      </c>
      <c r="B318" s="52" t="s">
        <v>296</v>
      </c>
      <c r="C318" s="52" t="s">
        <v>174</v>
      </c>
      <c r="D318" s="52" t="s">
        <v>5</v>
      </c>
      <c r="E318" s="52" t="s">
        <v>370</v>
      </c>
      <c r="F318" s="52" t="s">
        <v>44</v>
      </c>
      <c r="G318" s="52">
        <v>14700010</v>
      </c>
      <c r="H318" s="52">
        <v>14703260</v>
      </c>
      <c r="I318" s="52">
        <v>280075</v>
      </c>
      <c r="J318" s="52">
        <v>14102948</v>
      </c>
      <c r="K318" s="52">
        <v>14383024</v>
      </c>
      <c r="L318" s="52">
        <v>0.98</v>
      </c>
      <c r="M318" s="52">
        <v>-2.1000000000000001E-2</v>
      </c>
      <c r="N318" s="52">
        <v>0</v>
      </c>
      <c r="O318" s="52" t="s">
        <v>316</v>
      </c>
      <c r="P318" s="52" t="s">
        <v>317</v>
      </c>
    </row>
    <row r="319" spans="1:16" ht="14" customHeight="1" x14ac:dyDescent="0.35">
      <c r="A319" s="27" t="str">
        <f t="shared" si="5"/>
        <v>Blackrock UK Property Fund|Avon Pension Fund</v>
      </c>
      <c r="B319" s="52" t="s">
        <v>296</v>
      </c>
      <c r="C319" s="52" t="s">
        <v>176</v>
      </c>
      <c r="D319" s="52" t="s">
        <v>2</v>
      </c>
      <c r="E319" s="52" t="s">
        <v>347</v>
      </c>
      <c r="F319" s="52" t="s">
        <v>44</v>
      </c>
      <c r="G319" s="52">
        <v>19081649</v>
      </c>
      <c r="H319" s="52">
        <v>19692614</v>
      </c>
      <c r="I319" s="52">
        <v>16392709</v>
      </c>
      <c r="J319" s="52">
        <v>18618928</v>
      </c>
      <c r="K319" s="52">
        <v>35011637</v>
      </c>
      <c r="L319" s="52">
        <v>1.78</v>
      </c>
      <c r="M319" s="52">
        <v>6.3E-2</v>
      </c>
      <c r="N319" s="52">
        <v>0</v>
      </c>
      <c r="O319" s="52" t="s">
        <v>316</v>
      </c>
      <c r="P319" s="52" t="s">
        <v>317</v>
      </c>
    </row>
    <row r="320" spans="1:16" ht="14" customHeight="1" x14ac:dyDescent="0.35">
      <c r="A320" s="27" t="str">
        <f t="shared" si="5"/>
        <v>Blackrock UK Property Fund|Oxfordshire Pension Fund</v>
      </c>
      <c r="B320" s="52" t="s">
        <v>296</v>
      </c>
      <c r="C320" s="52" t="s">
        <v>176</v>
      </c>
      <c r="D320" s="52" t="s">
        <v>9</v>
      </c>
      <c r="E320" s="52" t="s">
        <v>347</v>
      </c>
      <c r="F320" s="52" t="s">
        <v>44</v>
      </c>
      <c r="G320" s="52">
        <v>14792753</v>
      </c>
      <c r="H320" s="52">
        <v>15181977</v>
      </c>
      <c r="I320" s="52">
        <v>8637240</v>
      </c>
      <c r="J320" s="52">
        <v>14465195</v>
      </c>
      <c r="K320" s="52">
        <v>23102435</v>
      </c>
      <c r="L320" s="52">
        <v>1.52</v>
      </c>
      <c r="M320" s="52">
        <v>4.8000000000000001E-2</v>
      </c>
      <c r="N320" s="52">
        <v>0</v>
      </c>
      <c r="O320" s="52" t="s">
        <v>316</v>
      </c>
      <c r="P320" s="52" t="s">
        <v>317</v>
      </c>
    </row>
    <row r="321" spans="1:16" ht="14" customHeight="1" x14ac:dyDescent="0.35">
      <c r="A321" s="27" t="str">
        <f t="shared" si="5"/>
        <v>Blackrock UK Property Fund|Devon Pension Fund</v>
      </c>
      <c r="B321" s="52" t="s">
        <v>296</v>
      </c>
      <c r="C321" s="52" t="s">
        <v>176</v>
      </c>
      <c r="D321" s="52" t="s">
        <v>5</v>
      </c>
      <c r="E321" s="52" t="s">
        <v>347</v>
      </c>
      <c r="F321" s="52" t="s">
        <v>44</v>
      </c>
      <c r="G321" s="52">
        <v>50465906</v>
      </c>
      <c r="H321" s="52">
        <v>51555199</v>
      </c>
      <c r="I321" s="52">
        <v>23254120</v>
      </c>
      <c r="J321" s="52">
        <v>48815106</v>
      </c>
      <c r="K321" s="52">
        <v>72069226</v>
      </c>
      <c r="L321" s="52">
        <v>1.4</v>
      </c>
      <c r="M321" s="52">
        <v>5.5E-2</v>
      </c>
      <c r="N321" s="52">
        <v>0</v>
      </c>
      <c r="O321" s="52" t="s">
        <v>316</v>
      </c>
      <c r="P321" s="52" t="s">
        <v>317</v>
      </c>
    </row>
    <row r="322" spans="1:16" ht="14" customHeight="1" x14ac:dyDescent="0.35">
      <c r="A322" s="27" t="str">
        <f t="shared" si="5"/>
        <v>Blackrock UK Property Fund|Somerset County Council Pension Fund</v>
      </c>
      <c r="B322" s="52" t="s">
        <v>296</v>
      </c>
      <c r="C322" s="52" t="s">
        <v>176</v>
      </c>
      <c r="D322" s="52" t="s">
        <v>10</v>
      </c>
      <c r="E322" s="52" t="s">
        <v>347</v>
      </c>
      <c r="F322" s="52" t="s">
        <v>44</v>
      </c>
      <c r="G322" s="52">
        <v>26668085</v>
      </c>
      <c r="H322" s="52">
        <v>27174801</v>
      </c>
      <c r="I322" s="52">
        <v>17100719</v>
      </c>
      <c r="J322" s="52">
        <v>15972976</v>
      </c>
      <c r="K322" s="52">
        <v>33073695</v>
      </c>
      <c r="L322" s="52">
        <v>1.22</v>
      </c>
      <c r="M322" s="52">
        <v>3.4000000000000002E-2</v>
      </c>
      <c r="N322" s="52">
        <v>0</v>
      </c>
      <c r="O322" s="52" t="s">
        <v>316</v>
      </c>
      <c r="P322" s="52" t="s">
        <v>317</v>
      </c>
    </row>
    <row r="323" spans="1:16" ht="14" customHeight="1" x14ac:dyDescent="0.35">
      <c r="A323" s="27" t="str">
        <f t="shared" si="5"/>
        <v>Blackrock UK Property Fund|Buckinghamshire Pension Fund</v>
      </c>
      <c r="B323" s="52" t="s">
        <v>296</v>
      </c>
      <c r="C323" s="52" t="s">
        <v>176</v>
      </c>
      <c r="D323" s="52" t="s">
        <v>3</v>
      </c>
      <c r="E323" s="52" t="s">
        <v>347</v>
      </c>
      <c r="F323" s="52" t="s">
        <v>44</v>
      </c>
      <c r="G323" s="52">
        <v>33972854</v>
      </c>
      <c r="H323" s="52">
        <v>34610189</v>
      </c>
      <c r="I323" s="52">
        <v>24871274</v>
      </c>
      <c r="J323" s="52">
        <v>22653412</v>
      </c>
      <c r="K323" s="52">
        <v>47524687</v>
      </c>
      <c r="L323" s="52">
        <v>1.37</v>
      </c>
      <c r="M323" s="52">
        <v>4.9000000000000002E-2</v>
      </c>
      <c r="N323" s="52">
        <v>0</v>
      </c>
      <c r="O323" s="52" t="s">
        <v>316</v>
      </c>
      <c r="P323" s="52" t="s">
        <v>317</v>
      </c>
    </row>
    <row r="324" spans="1:16" ht="14" customHeight="1" x14ac:dyDescent="0.35">
      <c r="A324" s="27" t="str">
        <f t="shared" si="5"/>
        <v>Blackrock UK Property Fund|Gloucestershire Pension Fund</v>
      </c>
      <c r="B324" s="52" t="s">
        <v>296</v>
      </c>
      <c r="C324" s="52" t="s">
        <v>176</v>
      </c>
      <c r="D324" s="52" t="s">
        <v>8</v>
      </c>
      <c r="E324" s="52" t="s">
        <v>347</v>
      </c>
      <c r="F324" s="52" t="s">
        <v>44</v>
      </c>
      <c r="G324" s="52">
        <v>10000023</v>
      </c>
      <c r="H324" s="52">
        <v>10268973</v>
      </c>
      <c r="I324" s="52">
        <v>1294932</v>
      </c>
      <c r="J324" s="52">
        <v>8997891</v>
      </c>
      <c r="K324" s="52">
        <v>10292823</v>
      </c>
      <c r="L324" s="52">
        <v>1</v>
      </c>
      <c r="M324" s="52">
        <v>1E-3</v>
      </c>
      <c r="N324" s="52">
        <v>0</v>
      </c>
      <c r="O324" s="52" t="s">
        <v>316</v>
      </c>
      <c r="P324" s="52" t="s">
        <v>317</v>
      </c>
    </row>
    <row r="325" spans="1:16" ht="14" customHeight="1" x14ac:dyDescent="0.35">
      <c r="A325" s="27" t="str">
        <f t="shared" si="5"/>
        <v>Blackrock UK Property Fund|Cornwall Pension Fund</v>
      </c>
      <c r="B325" s="52" t="s">
        <v>296</v>
      </c>
      <c r="C325" s="52" t="s">
        <v>176</v>
      </c>
      <c r="D325" s="52" t="s">
        <v>4</v>
      </c>
      <c r="E325" s="52" t="s">
        <v>347</v>
      </c>
      <c r="F325" s="52" t="s">
        <v>44</v>
      </c>
      <c r="G325" s="52">
        <v>9000033</v>
      </c>
      <c r="H325" s="52">
        <v>9217397</v>
      </c>
      <c r="I325" s="52">
        <v>882527</v>
      </c>
      <c r="J325" s="52">
        <v>7280789</v>
      </c>
      <c r="K325" s="52">
        <v>8163317</v>
      </c>
      <c r="L325" s="52">
        <v>0.89</v>
      </c>
      <c r="M325" s="52">
        <v>-0.05</v>
      </c>
      <c r="N325" s="52">
        <v>0</v>
      </c>
      <c r="O325" s="52" t="s">
        <v>316</v>
      </c>
      <c r="P325" s="52" t="s">
        <v>317</v>
      </c>
    </row>
    <row r="326" spans="1:16" ht="14" customHeight="1" x14ac:dyDescent="0.35">
      <c r="A326" s="27" t="str">
        <f t="shared" si="5"/>
        <v>Bridges Property Alternatives Fund IV UT|Cornwall Pension Fund</v>
      </c>
      <c r="B326" s="52" t="s">
        <v>296</v>
      </c>
      <c r="C326" s="52" t="s">
        <v>178</v>
      </c>
      <c r="D326" s="52" t="s">
        <v>4</v>
      </c>
      <c r="E326" s="52" t="s">
        <v>373</v>
      </c>
      <c r="F326" s="52" t="s">
        <v>44</v>
      </c>
      <c r="G326" s="52">
        <v>11732382</v>
      </c>
      <c r="H326" s="52">
        <v>14451040</v>
      </c>
      <c r="I326" s="52">
        <v>9048601</v>
      </c>
      <c r="J326" s="52">
        <v>9403383</v>
      </c>
      <c r="K326" s="52">
        <v>18451984</v>
      </c>
      <c r="L326" s="52">
        <v>1.28</v>
      </c>
      <c r="M326" s="52">
        <v>9.9000000000000005E-2</v>
      </c>
      <c r="N326" s="52">
        <v>841296</v>
      </c>
      <c r="O326" s="52" t="s">
        <v>316</v>
      </c>
      <c r="P326" s="52" t="s">
        <v>317</v>
      </c>
    </row>
    <row r="327" spans="1:16" ht="14" customHeight="1" x14ac:dyDescent="0.35">
      <c r="A327" s="27" t="str">
        <f t="shared" si="5"/>
        <v>CBRE UK Property PAIF|Wiltshire Pension Fund</v>
      </c>
      <c r="B327" s="52" t="s">
        <v>296</v>
      </c>
      <c r="C327" s="52" t="s">
        <v>180</v>
      </c>
      <c r="D327" s="52" t="s">
        <v>11</v>
      </c>
      <c r="E327" s="52" t="s">
        <v>332</v>
      </c>
      <c r="F327" s="52" t="s">
        <v>44</v>
      </c>
      <c r="G327" s="52">
        <v>20891654</v>
      </c>
      <c r="H327" s="52">
        <v>20916325</v>
      </c>
      <c r="I327" s="52">
        <v>5465128</v>
      </c>
      <c r="J327" s="52">
        <v>20061548</v>
      </c>
      <c r="K327" s="52">
        <v>25526676</v>
      </c>
      <c r="L327" s="52">
        <v>1.22</v>
      </c>
      <c r="M327" s="52">
        <v>3.1E-2</v>
      </c>
      <c r="N327" s="52">
        <v>0</v>
      </c>
      <c r="O327" s="52" t="s">
        <v>316</v>
      </c>
      <c r="P327" s="52" t="s">
        <v>317</v>
      </c>
    </row>
    <row r="328" spans="1:16" ht="14" customHeight="1" x14ac:dyDescent="0.35">
      <c r="A328" s="27" t="str">
        <f t="shared" si="5"/>
        <v>CBRE UK Property PAIF|Gloucestershire Pension Fund</v>
      </c>
      <c r="B328" s="52" t="s">
        <v>296</v>
      </c>
      <c r="C328" s="52" t="s">
        <v>180</v>
      </c>
      <c r="D328" s="52" t="s">
        <v>8</v>
      </c>
      <c r="E328" s="52" t="s">
        <v>332</v>
      </c>
      <c r="F328" s="52" t="s">
        <v>44</v>
      </c>
      <c r="G328" s="52">
        <v>15510441</v>
      </c>
      <c r="H328" s="52">
        <v>15513318</v>
      </c>
      <c r="I328" s="52">
        <v>1876566</v>
      </c>
      <c r="J328" s="52">
        <v>14676215</v>
      </c>
      <c r="K328" s="52">
        <v>16552781</v>
      </c>
      <c r="L328" s="52">
        <v>1.07</v>
      </c>
      <c r="M328" s="52">
        <v>1.7000000000000001E-2</v>
      </c>
      <c r="N328" s="52">
        <v>0</v>
      </c>
      <c r="O328" s="52" t="s">
        <v>316</v>
      </c>
      <c r="P328" s="52" t="s">
        <v>317</v>
      </c>
    </row>
    <row r="329" spans="1:16" ht="14" customHeight="1" x14ac:dyDescent="0.35">
      <c r="A329" s="27" t="str">
        <f t="shared" si="5"/>
        <v>CBRE UK Property PAIF|Devon Pension Fund</v>
      </c>
      <c r="B329" s="52" t="s">
        <v>296</v>
      </c>
      <c r="C329" s="52" t="s">
        <v>180</v>
      </c>
      <c r="D329" s="52" t="s">
        <v>5</v>
      </c>
      <c r="E329" s="52" t="s">
        <v>332</v>
      </c>
      <c r="F329" s="52" t="s">
        <v>44</v>
      </c>
      <c r="G329" s="52">
        <v>33393913</v>
      </c>
      <c r="H329" s="52">
        <v>33393913</v>
      </c>
      <c r="I329" s="52">
        <v>6939173</v>
      </c>
      <c r="J329" s="52">
        <v>31532761</v>
      </c>
      <c r="K329" s="52">
        <v>38471934</v>
      </c>
      <c r="L329" s="52">
        <v>1.1499999999999999</v>
      </c>
      <c r="M329" s="52">
        <v>2.7E-2</v>
      </c>
      <c r="N329" s="52">
        <v>0</v>
      </c>
      <c r="O329" s="52" t="s">
        <v>316</v>
      </c>
      <c r="P329" s="52" t="s">
        <v>317</v>
      </c>
    </row>
    <row r="330" spans="1:16" ht="14" customHeight="1" x14ac:dyDescent="0.35">
      <c r="A330" s="27" t="str">
        <f t="shared" si="5"/>
        <v>CBRE UK Property PAIF|Somerset County Council Pension Fund</v>
      </c>
      <c r="B330" s="52" t="s">
        <v>296</v>
      </c>
      <c r="C330" s="52" t="s">
        <v>180</v>
      </c>
      <c r="D330" s="52" t="s">
        <v>10</v>
      </c>
      <c r="E330" s="52" t="s">
        <v>332</v>
      </c>
      <c r="F330" s="52" t="s">
        <v>44</v>
      </c>
      <c r="G330" s="52">
        <v>20059428</v>
      </c>
      <c r="H330" s="52">
        <v>20059428</v>
      </c>
      <c r="I330" s="52">
        <v>5775827</v>
      </c>
      <c r="J330" s="52">
        <v>19764744</v>
      </c>
      <c r="K330" s="52">
        <v>25540571</v>
      </c>
      <c r="L330" s="52">
        <v>1.27</v>
      </c>
      <c r="M330" s="52">
        <v>3.6999999999999998E-2</v>
      </c>
      <c r="N330" s="52">
        <v>0</v>
      </c>
      <c r="O330" s="52" t="s">
        <v>316</v>
      </c>
      <c r="P330" s="52" t="s">
        <v>317</v>
      </c>
    </row>
    <row r="331" spans="1:16" ht="14" customHeight="1" x14ac:dyDescent="0.35">
      <c r="A331" s="27" t="str">
        <f t="shared" si="5"/>
        <v>CBRE UK Property PAIF|Cornwall Pension Fund</v>
      </c>
      <c r="B331" s="52" t="s">
        <v>296</v>
      </c>
      <c r="C331" s="52" t="s">
        <v>180</v>
      </c>
      <c r="D331" s="52" t="s">
        <v>4</v>
      </c>
      <c r="E331" s="52" t="s">
        <v>332</v>
      </c>
      <c r="F331" s="52" t="s">
        <v>44</v>
      </c>
      <c r="G331" s="52">
        <v>26724471</v>
      </c>
      <c r="H331" s="52">
        <v>26724471</v>
      </c>
      <c r="I331" s="52">
        <v>16388994</v>
      </c>
      <c r="J331" s="52">
        <v>13587523</v>
      </c>
      <c r="K331" s="52">
        <v>29976517</v>
      </c>
      <c r="L331" s="52">
        <v>1.1200000000000001</v>
      </c>
      <c r="M331" s="52">
        <v>2.5000000000000001E-2</v>
      </c>
      <c r="N331" s="52">
        <v>0</v>
      </c>
      <c r="O331" s="52" t="s">
        <v>316</v>
      </c>
      <c r="P331" s="52" t="s">
        <v>317</v>
      </c>
    </row>
    <row r="332" spans="1:16" ht="14" customHeight="1" x14ac:dyDescent="0.35">
      <c r="A332" s="27" t="str">
        <f t="shared" si="5"/>
        <v>CBRE UK Property PAIF|Oxfordshire Pension Fund</v>
      </c>
      <c r="B332" s="52" t="s">
        <v>296</v>
      </c>
      <c r="C332" s="52" t="s">
        <v>180</v>
      </c>
      <c r="D332" s="52" t="s">
        <v>9</v>
      </c>
      <c r="E332" s="52" t="s">
        <v>332</v>
      </c>
      <c r="F332" s="52" t="s">
        <v>44</v>
      </c>
      <c r="G332" s="52">
        <v>19056708</v>
      </c>
      <c r="H332" s="52">
        <v>19088005</v>
      </c>
      <c r="I332" s="52">
        <v>89664</v>
      </c>
      <c r="J332" s="52">
        <v>18839025</v>
      </c>
      <c r="K332" s="52">
        <v>18928690</v>
      </c>
      <c r="L332" s="52">
        <v>0.99</v>
      </c>
      <c r="M332" s="52">
        <v>-3.0000000000000001E-3</v>
      </c>
      <c r="N332" s="52">
        <v>0</v>
      </c>
      <c r="O332" s="52" t="s">
        <v>316</v>
      </c>
      <c r="P332" s="52" t="s">
        <v>317</v>
      </c>
    </row>
    <row r="333" spans="1:16" ht="14" customHeight="1" x14ac:dyDescent="0.35">
      <c r="A333" s="27" t="str">
        <f t="shared" si="5"/>
        <v>CBRE UK Property PAIF|Buckinghamshire Pension Fund</v>
      </c>
      <c r="B333" s="52" t="s">
        <v>296</v>
      </c>
      <c r="C333" s="52" t="s">
        <v>180</v>
      </c>
      <c r="D333" s="52" t="s">
        <v>3</v>
      </c>
      <c r="E333" s="52" t="s">
        <v>332</v>
      </c>
      <c r="F333" s="52" t="s">
        <v>44</v>
      </c>
      <c r="G333" s="52">
        <v>20001542</v>
      </c>
      <c r="H333" s="52">
        <v>20001542</v>
      </c>
      <c r="I333" s="52">
        <v>62029</v>
      </c>
      <c r="J333" s="52">
        <v>20020857</v>
      </c>
      <c r="K333" s="52">
        <v>20082886</v>
      </c>
      <c r="L333" s="52">
        <v>1</v>
      </c>
      <c r="M333" s="52">
        <v>2E-3</v>
      </c>
      <c r="N333" s="52">
        <v>0</v>
      </c>
      <c r="O333" s="52" t="s">
        <v>316</v>
      </c>
      <c r="P333" s="52" t="s">
        <v>317</v>
      </c>
    </row>
    <row r="334" spans="1:16" ht="14" customHeight="1" x14ac:dyDescent="0.35">
      <c r="A334" s="27" t="str">
        <f t="shared" si="5"/>
        <v>CBRE UK Property PAIF|Avon Pension Fund</v>
      </c>
      <c r="B334" s="52" t="s">
        <v>296</v>
      </c>
      <c r="C334" s="52" t="s">
        <v>180</v>
      </c>
      <c r="D334" s="52" t="s">
        <v>2</v>
      </c>
      <c r="E334" s="52" t="s">
        <v>332</v>
      </c>
      <c r="F334" s="52" t="s">
        <v>44</v>
      </c>
      <c r="G334" s="52">
        <v>18000000</v>
      </c>
      <c r="H334" s="52">
        <v>18000000</v>
      </c>
      <c r="I334" s="52">
        <v>55090</v>
      </c>
      <c r="J334" s="52">
        <v>17781088</v>
      </c>
      <c r="K334" s="52">
        <v>17836178</v>
      </c>
      <c r="L334" s="52">
        <v>0.99</v>
      </c>
      <c r="M334" s="52">
        <v>-3.0000000000000001E-3</v>
      </c>
      <c r="N334" s="52">
        <v>0</v>
      </c>
      <c r="O334" s="52" t="s">
        <v>316</v>
      </c>
      <c r="P334" s="52" t="s">
        <v>317</v>
      </c>
    </row>
    <row r="335" spans="1:16" ht="14" customHeight="1" x14ac:dyDescent="0.35">
      <c r="A335" s="27" t="str">
        <f t="shared" si="5"/>
        <v>Clearbell UK Strategic Trust|Somerset County Council Pension Fund</v>
      </c>
      <c r="B335" s="52" t="s">
        <v>296</v>
      </c>
      <c r="C335" s="52" t="s">
        <v>182</v>
      </c>
      <c r="D335" s="52" t="s">
        <v>10</v>
      </c>
      <c r="E335" s="52" t="s">
        <v>374</v>
      </c>
      <c r="F335" s="52" t="s">
        <v>44</v>
      </c>
      <c r="G335" s="52">
        <v>20000000</v>
      </c>
      <c r="H335" s="52">
        <v>20000000</v>
      </c>
      <c r="I335" s="52">
        <v>1054800</v>
      </c>
      <c r="J335" s="52">
        <v>16633106</v>
      </c>
      <c r="K335" s="52">
        <v>17687906</v>
      </c>
      <c r="L335" s="52">
        <v>0.88</v>
      </c>
      <c r="M335" s="52">
        <v>-3.7999999999999999E-2</v>
      </c>
      <c r="N335" s="52">
        <v>0</v>
      </c>
      <c r="O335" s="52" t="s">
        <v>316</v>
      </c>
      <c r="P335" s="52" t="s">
        <v>317</v>
      </c>
    </row>
    <row r="336" spans="1:16" ht="14" customHeight="1" x14ac:dyDescent="0.35">
      <c r="A336" s="27" t="str">
        <f t="shared" si="5"/>
        <v>Columbia Threadneedle Property UT|Devon Pension Fund</v>
      </c>
      <c r="B336" s="52" t="s">
        <v>296</v>
      </c>
      <c r="C336" s="52" t="s">
        <v>185</v>
      </c>
      <c r="D336" s="52" t="s">
        <v>5</v>
      </c>
      <c r="E336" s="52" t="s">
        <v>375</v>
      </c>
      <c r="F336" s="52" t="s">
        <v>44</v>
      </c>
      <c r="G336" s="52">
        <v>53199121</v>
      </c>
      <c r="H336" s="52">
        <v>54084220</v>
      </c>
      <c r="I336" s="52">
        <v>19563822</v>
      </c>
      <c r="J336" s="52">
        <v>45124010</v>
      </c>
      <c r="K336" s="52">
        <v>64687832</v>
      </c>
      <c r="L336" s="52">
        <v>1.2</v>
      </c>
      <c r="M336" s="52">
        <v>5.8999999999999997E-2</v>
      </c>
      <c r="N336" s="52">
        <v>0</v>
      </c>
      <c r="O336" s="52" t="s">
        <v>316</v>
      </c>
      <c r="P336" s="52" t="s">
        <v>317</v>
      </c>
    </row>
    <row r="337" spans="1:16" ht="14" customHeight="1" x14ac:dyDescent="0.35">
      <c r="A337" s="27" t="str">
        <f t="shared" si="5"/>
        <v>Columbia Threadneedle Property UT|Buckinghamshire Pension Fund</v>
      </c>
      <c r="B337" s="52" t="s">
        <v>296</v>
      </c>
      <c r="C337" s="52" t="s">
        <v>185</v>
      </c>
      <c r="D337" s="52" t="s">
        <v>3</v>
      </c>
      <c r="E337" s="52" t="s">
        <v>375</v>
      </c>
      <c r="F337" s="52" t="s">
        <v>44</v>
      </c>
      <c r="G337" s="52">
        <v>33087864</v>
      </c>
      <c r="H337" s="52">
        <v>33725969</v>
      </c>
      <c r="I337" s="52">
        <v>15512345</v>
      </c>
      <c r="J337" s="52">
        <v>27446049</v>
      </c>
      <c r="K337" s="52">
        <v>42958394</v>
      </c>
      <c r="L337" s="52">
        <v>1.27</v>
      </c>
      <c r="M337" s="52">
        <v>5.1999999999999998E-2</v>
      </c>
      <c r="N337" s="52">
        <v>0</v>
      </c>
      <c r="O337" s="52" t="s">
        <v>316</v>
      </c>
      <c r="P337" s="52" t="s">
        <v>317</v>
      </c>
    </row>
    <row r="338" spans="1:16" ht="14" customHeight="1" x14ac:dyDescent="0.35">
      <c r="A338" s="27" t="str">
        <f t="shared" si="5"/>
        <v>Columbia Threadneedle Property UT|Oxfordshire Pension Fund</v>
      </c>
      <c r="B338" s="52" t="s">
        <v>296</v>
      </c>
      <c r="C338" s="52" t="s">
        <v>185</v>
      </c>
      <c r="D338" s="52" t="s">
        <v>9</v>
      </c>
      <c r="E338" s="52" t="s">
        <v>375</v>
      </c>
      <c r="F338" s="52" t="s">
        <v>44</v>
      </c>
      <c r="G338" s="52">
        <v>19972950</v>
      </c>
      <c r="H338" s="52">
        <v>19972950</v>
      </c>
      <c r="I338" s="52">
        <v>2236492</v>
      </c>
      <c r="J338" s="52">
        <v>20414025</v>
      </c>
      <c r="K338" s="52">
        <v>22650517</v>
      </c>
      <c r="L338" s="52">
        <v>1.1299999999999999</v>
      </c>
      <c r="M338" s="52">
        <v>3.3000000000000002E-2</v>
      </c>
      <c r="N338" s="52">
        <v>0</v>
      </c>
      <c r="O338" s="52" t="s">
        <v>316</v>
      </c>
      <c r="P338" s="52" t="s">
        <v>317</v>
      </c>
    </row>
    <row r="339" spans="1:16" ht="14" customHeight="1" x14ac:dyDescent="0.35">
      <c r="A339" s="27" t="str">
        <f t="shared" si="5"/>
        <v>Columbia Threadneedle Property UT|Avon Pension Fund</v>
      </c>
      <c r="B339" s="52" t="s">
        <v>296</v>
      </c>
      <c r="C339" s="52" t="s">
        <v>185</v>
      </c>
      <c r="D339" s="52" t="s">
        <v>2</v>
      </c>
      <c r="E339" s="52" t="s">
        <v>375</v>
      </c>
      <c r="F339" s="52" t="s">
        <v>44</v>
      </c>
      <c r="G339" s="52">
        <v>22734821</v>
      </c>
      <c r="H339" s="52">
        <v>22734821</v>
      </c>
      <c r="I339" s="52">
        <v>1531822</v>
      </c>
      <c r="J339" s="52">
        <v>22572698</v>
      </c>
      <c r="K339" s="52">
        <v>24104520</v>
      </c>
      <c r="L339" s="52">
        <v>1.06</v>
      </c>
      <c r="M339" s="52">
        <v>1.7000000000000001E-2</v>
      </c>
      <c r="N339" s="52">
        <v>0</v>
      </c>
      <c r="O339" s="52" t="s">
        <v>316</v>
      </c>
      <c r="P339" s="52" t="s">
        <v>317</v>
      </c>
    </row>
    <row r="340" spans="1:16" ht="14" customHeight="1" x14ac:dyDescent="0.35">
      <c r="A340" s="27" t="str">
        <f t="shared" si="5"/>
        <v>Columbia Threadneedle Property UT|Somerset County Council Pension Fund</v>
      </c>
      <c r="B340" s="52" t="s">
        <v>296</v>
      </c>
      <c r="C340" s="52" t="s">
        <v>185</v>
      </c>
      <c r="D340" s="52" t="s">
        <v>10</v>
      </c>
      <c r="E340" s="52" t="s">
        <v>375</v>
      </c>
      <c r="F340" s="52" t="s">
        <v>44</v>
      </c>
      <c r="G340" s="52">
        <v>1962026</v>
      </c>
      <c r="H340" s="52">
        <v>1962026</v>
      </c>
      <c r="I340" s="52">
        <v>0</v>
      </c>
      <c r="J340" s="52">
        <v>1891063</v>
      </c>
      <c r="K340" s="52">
        <v>1891063</v>
      </c>
      <c r="L340" s="52">
        <v>0.96</v>
      </c>
      <c r="M340" s="52">
        <v>-1.2999999999999999E-2</v>
      </c>
      <c r="N340" s="52">
        <v>0</v>
      </c>
      <c r="O340" s="52" t="s">
        <v>316</v>
      </c>
      <c r="P340" s="52" t="s">
        <v>317</v>
      </c>
    </row>
    <row r="341" spans="1:16" ht="14" customHeight="1" x14ac:dyDescent="0.35">
      <c r="A341" s="27" t="str">
        <f t="shared" si="5"/>
        <v>Columbia Threadneedle Property UT|Gloucestershire Pension Fund</v>
      </c>
      <c r="B341" s="52" t="s">
        <v>296</v>
      </c>
      <c r="C341" s="52" t="s">
        <v>185</v>
      </c>
      <c r="D341" s="52" t="s">
        <v>8</v>
      </c>
      <c r="E341" s="52" t="s">
        <v>375</v>
      </c>
      <c r="F341" s="52" t="s">
        <v>44</v>
      </c>
      <c r="G341" s="52">
        <v>1477249</v>
      </c>
      <c r="H341" s="52">
        <v>1508599</v>
      </c>
      <c r="I341" s="52">
        <v>118789</v>
      </c>
      <c r="J341" s="52">
        <v>1466455</v>
      </c>
      <c r="K341" s="52">
        <v>1585244</v>
      </c>
      <c r="L341" s="52">
        <v>1.05</v>
      </c>
      <c r="M341" s="52">
        <v>3.6999999999999998E-2</v>
      </c>
      <c r="N341" s="52">
        <v>0</v>
      </c>
      <c r="O341" s="52" t="s">
        <v>316</v>
      </c>
      <c r="P341" s="52" t="s">
        <v>317</v>
      </c>
    </row>
    <row r="342" spans="1:16" ht="14" customHeight="1" x14ac:dyDescent="0.35">
      <c r="A342" s="27" t="str">
        <f t="shared" si="5"/>
        <v>Columbia Threadneedle Property UT|Cornwall Pension Fund</v>
      </c>
      <c r="B342" s="52" t="s">
        <v>296</v>
      </c>
      <c r="C342" s="52" t="s">
        <v>185</v>
      </c>
      <c r="D342" s="52" t="s">
        <v>4</v>
      </c>
      <c r="E342" s="52" t="s">
        <v>375</v>
      </c>
      <c r="F342" s="52" t="s">
        <v>44</v>
      </c>
      <c r="G342" s="52">
        <v>4507008</v>
      </c>
      <c r="H342" s="52">
        <v>4507008</v>
      </c>
      <c r="I342" s="52">
        <v>46251</v>
      </c>
      <c r="J342" s="52">
        <v>3997496</v>
      </c>
      <c r="K342" s="52">
        <v>4043747</v>
      </c>
      <c r="L342" s="52">
        <v>0.9</v>
      </c>
      <c r="M342" s="52">
        <v>-4.3999999999999997E-2</v>
      </c>
      <c r="N342" s="52">
        <v>0</v>
      </c>
      <c r="O342" s="52" t="s">
        <v>316</v>
      </c>
      <c r="P342" s="52" t="s">
        <v>317</v>
      </c>
    </row>
    <row r="343" spans="1:16" ht="14" customHeight="1" x14ac:dyDescent="0.35">
      <c r="A343" s="27" t="str">
        <f t="shared" si="5"/>
        <v>Cordatus Property Trust|Wiltshire Pension Fund</v>
      </c>
      <c r="B343" s="52" t="s">
        <v>296</v>
      </c>
      <c r="C343" s="52" t="s">
        <v>187</v>
      </c>
      <c r="D343" s="52" t="s">
        <v>11</v>
      </c>
      <c r="E343" s="52" t="s">
        <v>376</v>
      </c>
      <c r="F343" s="52" t="s">
        <v>44</v>
      </c>
      <c r="G343" s="52">
        <v>12048180</v>
      </c>
      <c r="H343" s="52">
        <v>12048180</v>
      </c>
      <c r="I343" s="52">
        <v>9247153</v>
      </c>
      <c r="J343" s="52">
        <v>5702733</v>
      </c>
      <c r="K343" s="52">
        <v>14949886</v>
      </c>
      <c r="L343" s="52">
        <v>1.24</v>
      </c>
      <c r="M343" s="52">
        <v>3.3000000000000002E-2</v>
      </c>
      <c r="N343" s="52">
        <v>0</v>
      </c>
      <c r="O343" s="52" t="s">
        <v>316</v>
      </c>
      <c r="P343" s="52" t="s">
        <v>317</v>
      </c>
    </row>
    <row r="344" spans="1:16" ht="14" customHeight="1" x14ac:dyDescent="0.35">
      <c r="A344" s="27" t="str">
        <f t="shared" si="5"/>
        <v>Cordatus Property Trust|Gloucestershire Pension Fund</v>
      </c>
      <c r="B344" s="52" t="s">
        <v>296</v>
      </c>
      <c r="C344" s="52" t="s">
        <v>187</v>
      </c>
      <c r="D344" s="52" t="s">
        <v>8</v>
      </c>
      <c r="E344" s="52" t="s">
        <v>376</v>
      </c>
      <c r="F344" s="52" t="s">
        <v>44</v>
      </c>
      <c r="G344" s="52">
        <v>3977385</v>
      </c>
      <c r="H344" s="52">
        <v>3977385</v>
      </c>
      <c r="I344" s="52">
        <v>2826539</v>
      </c>
      <c r="J344" s="52">
        <v>1806546</v>
      </c>
      <c r="K344" s="52">
        <v>4633085</v>
      </c>
      <c r="L344" s="52">
        <v>1.1599999999999999</v>
      </c>
      <c r="M344" s="52">
        <v>2.5999999999999999E-2</v>
      </c>
      <c r="N344" s="52">
        <v>0</v>
      </c>
      <c r="O344" s="52" t="s">
        <v>316</v>
      </c>
      <c r="P344" s="52" t="s">
        <v>317</v>
      </c>
    </row>
    <row r="345" spans="1:16" ht="14" customHeight="1" x14ac:dyDescent="0.35">
      <c r="A345" s="27" t="str">
        <f t="shared" si="5"/>
        <v>Curlew Student Trust|Wiltshire Pension Fund</v>
      </c>
      <c r="B345" s="52" t="s">
        <v>296</v>
      </c>
      <c r="C345" s="52" t="s">
        <v>189</v>
      </c>
      <c r="D345" s="52" t="s">
        <v>11</v>
      </c>
      <c r="E345" s="52" t="s">
        <v>377</v>
      </c>
      <c r="F345" s="52" t="s">
        <v>44</v>
      </c>
      <c r="G345" s="52">
        <v>13605000</v>
      </c>
      <c r="H345" s="52">
        <v>13605000</v>
      </c>
      <c r="I345" s="52">
        <v>17068299</v>
      </c>
      <c r="J345" s="52">
        <v>3528734</v>
      </c>
      <c r="K345" s="52">
        <v>20597033</v>
      </c>
      <c r="L345" s="52">
        <v>1.51</v>
      </c>
      <c r="M345" s="52">
        <v>0.104</v>
      </c>
      <c r="N345" s="52">
        <v>0</v>
      </c>
      <c r="O345" s="52" t="s">
        <v>316</v>
      </c>
      <c r="P345" s="52" t="s">
        <v>317</v>
      </c>
    </row>
    <row r="346" spans="1:16" ht="14" customHeight="1" x14ac:dyDescent="0.35">
      <c r="A346" s="27" t="str">
        <f t="shared" si="5"/>
        <v>Curlew Student Trust|Gloucestershire Pension Fund</v>
      </c>
      <c r="B346" s="52" t="s">
        <v>296</v>
      </c>
      <c r="C346" s="52" t="s">
        <v>189</v>
      </c>
      <c r="D346" s="52" t="s">
        <v>8</v>
      </c>
      <c r="E346" s="52" t="s">
        <v>377</v>
      </c>
      <c r="F346" s="52" t="s">
        <v>44</v>
      </c>
      <c r="G346" s="52">
        <v>1960000</v>
      </c>
      <c r="H346" s="52">
        <v>1960000</v>
      </c>
      <c r="I346" s="52">
        <v>2243715</v>
      </c>
      <c r="J346" s="52">
        <v>477022</v>
      </c>
      <c r="K346" s="52">
        <v>2720737</v>
      </c>
      <c r="L346" s="52">
        <v>1.39</v>
      </c>
      <c r="M346" s="52">
        <v>8.7999999999999995E-2</v>
      </c>
      <c r="N346" s="52">
        <v>0</v>
      </c>
      <c r="O346" s="52" t="s">
        <v>316</v>
      </c>
      <c r="P346" s="52" t="s">
        <v>317</v>
      </c>
    </row>
    <row r="347" spans="1:16" ht="14" customHeight="1" x14ac:dyDescent="0.35">
      <c r="A347" s="27" t="str">
        <f t="shared" si="5"/>
        <v>Curlew Student Trust|Cornwall Pension Fund</v>
      </c>
      <c r="B347" s="52" t="s">
        <v>296</v>
      </c>
      <c r="C347" s="52" t="s">
        <v>189</v>
      </c>
      <c r="D347" s="52" t="s">
        <v>4</v>
      </c>
      <c r="E347" s="52" t="s">
        <v>377</v>
      </c>
      <c r="F347" s="52" t="s">
        <v>44</v>
      </c>
      <c r="G347" s="52">
        <v>4680133</v>
      </c>
      <c r="H347" s="52">
        <v>4680133</v>
      </c>
      <c r="I347" s="52">
        <v>4993418</v>
      </c>
      <c r="J347" s="52">
        <v>1091890</v>
      </c>
      <c r="K347" s="52">
        <v>6085309</v>
      </c>
      <c r="L347" s="52">
        <v>1.3</v>
      </c>
      <c r="M347" s="52">
        <v>7.9000000000000001E-2</v>
      </c>
      <c r="N347" s="52">
        <v>0</v>
      </c>
      <c r="O347" s="52" t="s">
        <v>316</v>
      </c>
      <c r="P347" s="52" t="s">
        <v>317</v>
      </c>
    </row>
    <row r="348" spans="1:16" ht="14" customHeight="1" x14ac:dyDescent="0.35">
      <c r="A348" s="27" t="str">
        <f t="shared" si="5"/>
        <v>DV4|Cornwall Pension Fund</v>
      </c>
      <c r="B348" s="52" t="s">
        <v>296</v>
      </c>
      <c r="C348" s="52" t="s">
        <v>191</v>
      </c>
      <c r="D348" s="52" t="s">
        <v>4</v>
      </c>
      <c r="E348" s="52" t="s">
        <v>378</v>
      </c>
      <c r="F348" s="52" t="s">
        <v>44</v>
      </c>
      <c r="G348" s="52">
        <v>10000000</v>
      </c>
      <c r="H348" s="52">
        <v>10014701</v>
      </c>
      <c r="I348" s="52">
        <v>9977213</v>
      </c>
      <c r="J348" s="52">
        <v>1165753</v>
      </c>
      <c r="K348" s="52">
        <v>11142966</v>
      </c>
      <c r="L348" s="52">
        <v>1.1100000000000001</v>
      </c>
      <c r="M348" s="52">
        <v>3.3000000000000002E-2</v>
      </c>
      <c r="N348" s="52">
        <v>0</v>
      </c>
      <c r="O348" s="52" t="s">
        <v>316</v>
      </c>
      <c r="P348" s="52" t="s">
        <v>317</v>
      </c>
    </row>
    <row r="349" spans="1:16" ht="14" customHeight="1" x14ac:dyDescent="0.35">
      <c r="A349" s="27" t="str">
        <f t="shared" si="5"/>
        <v>Fiera Real Estate Opportunity Fund IV|Wiltshire Pension Fund</v>
      </c>
      <c r="B349" s="52" t="s">
        <v>296</v>
      </c>
      <c r="C349" s="52" t="s">
        <v>193</v>
      </c>
      <c r="D349" s="52" t="s">
        <v>11</v>
      </c>
      <c r="E349" s="52" t="s">
        <v>379</v>
      </c>
      <c r="F349" s="52" t="s">
        <v>44</v>
      </c>
      <c r="G349" s="52">
        <v>8163731</v>
      </c>
      <c r="H349" s="52">
        <v>8553042</v>
      </c>
      <c r="I349" s="52">
        <v>9120437</v>
      </c>
      <c r="J349" s="52">
        <v>1299451</v>
      </c>
      <c r="K349" s="52">
        <v>10419888</v>
      </c>
      <c r="L349" s="52">
        <v>1.22</v>
      </c>
      <c r="M349" s="52">
        <v>7.0999999999999994E-2</v>
      </c>
      <c r="N349" s="52">
        <v>0</v>
      </c>
      <c r="O349" s="52" t="s">
        <v>316</v>
      </c>
      <c r="P349" s="52" t="s">
        <v>317</v>
      </c>
    </row>
    <row r="350" spans="1:16" ht="14" customHeight="1" x14ac:dyDescent="0.35">
      <c r="A350" s="27" t="str">
        <f t="shared" si="5"/>
        <v>Fiera Real Estate Opportunity Fund IV|Gloucestershire Pension Fund</v>
      </c>
      <c r="B350" s="52" t="s">
        <v>296</v>
      </c>
      <c r="C350" s="52" t="s">
        <v>193</v>
      </c>
      <c r="D350" s="52" t="s">
        <v>8</v>
      </c>
      <c r="E350" s="52" t="s">
        <v>379</v>
      </c>
      <c r="F350" s="52" t="s">
        <v>44</v>
      </c>
      <c r="G350" s="52">
        <v>3025909</v>
      </c>
      <c r="H350" s="52">
        <v>3156621</v>
      </c>
      <c r="I350" s="52">
        <v>3414337</v>
      </c>
      <c r="J350" s="52">
        <v>424667</v>
      </c>
      <c r="K350" s="52">
        <v>3839004</v>
      </c>
      <c r="L350" s="52">
        <v>1.22</v>
      </c>
      <c r="M350" s="52">
        <v>6.8000000000000005E-2</v>
      </c>
      <c r="N350" s="52">
        <v>0</v>
      </c>
      <c r="O350" s="52" t="s">
        <v>316</v>
      </c>
      <c r="P350" s="52" t="s">
        <v>317</v>
      </c>
    </row>
    <row r="351" spans="1:16" ht="14" customHeight="1" x14ac:dyDescent="0.35">
      <c r="A351" s="27" t="str">
        <f t="shared" si="5"/>
        <v>FRXL Co-Investment 2|Wiltshire Pension Fund</v>
      </c>
      <c r="B351" s="52" t="s">
        <v>296</v>
      </c>
      <c r="C351" s="52" t="s">
        <v>195</v>
      </c>
      <c r="D351" s="52" t="s">
        <v>11</v>
      </c>
      <c r="E351" s="52" t="s">
        <v>380</v>
      </c>
      <c r="F351" s="52" t="s">
        <v>44</v>
      </c>
      <c r="G351" s="52">
        <v>2206027</v>
      </c>
      <c r="H351" s="52">
        <v>2206027</v>
      </c>
      <c r="I351" s="52">
        <v>3677385</v>
      </c>
      <c r="J351" s="52">
        <v>89859</v>
      </c>
      <c r="K351" s="52">
        <v>3767244</v>
      </c>
      <c r="L351" s="52">
        <v>1.71</v>
      </c>
      <c r="M351" s="52">
        <v>0.19500000000000001</v>
      </c>
      <c r="N351" s="52">
        <v>0</v>
      </c>
      <c r="O351" s="52" t="s">
        <v>316</v>
      </c>
      <c r="P351" s="52" t="s">
        <v>317</v>
      </c>
    </row>
    <row r="352" spans="1:16" ht="14" customHeight="1" x14ac:dyDescent="0.35">
      <c r="A352" s="27" t="str">
        <f t="shared" si="5"/>
        <v>FRXL Co-Investment 2|Gloucestershire Pension Fund</v>
      </c>
      <c r="B352" s="52" t="s">
        <v>296</v>
      </c>
      <c r="C352" s="52" t="s">
        <v>195</v>
      </c>
      <c r="D352" s="52" t="s">
        <v>8</v>
      </c>
      <c r="E352" s="52" t="s">
        <v>380</v>
      </c>
      <c r="F352" s="52" t="s">
        <v>44</v>
      </c>
      <c r="G352" s="52">
        <v>408524</v>
      </c>
      <c r="H352" s="52">
        <v>408524</v>
      </c>
      <c r="I352" s="52">
        <v>681000</v>
      </c>
      <c r="J352" s="52">
        <v>16641</v>
      </c>
      <c r="K352" s="52">
        <v>697641</v>
      </c>
      <c r="L352" s="52">
        <v>1.71</v>
      </c>
      <c r="M352" s="52">
        <v>0.19500000000000001</v>
      </c>
      <c r="N352" s="52">
        <v>0</v>
      </c>
      <c r="O352" s="52" t="s">
        <v>316</v>
      </c>
      <c r="P352" s="52" t="s">
        <v>317</v>
      </c>
    </row>
    <row r="353" spans="1:16" ht="14" customHeight="1" x14ac:dyDescent="0.35">
      <c r="A353" s="27" t="str">
        <f t="shared" si="5"/>
        <v>FRXL Co-Investment 2|Cornwall Pension Fund</v>
      </c>
      <c r="B353" s="52" t="s">
        <v>296</v>
      </c>
      <c r="C353" s="52" t="s">
        <v>195</v>
      </c>
      <c r="D353" s="52" t="s">
        <v>4</v>
      </c>
      <c r="E353" s="52" t="s">
        <v>380</v>
      </c>
      <c r="F353" s="52" t="s">
        <v>44</v>
      </c>
      <c r="G353" s="52">
        <v>722751</v>
      </c>
      <c r="H353" s="52">
        <v>722751</v>
      </c>
      <c r="I353" s="52">
        <v>817170</v>
      </c>
      <c r="J353" s="52">
        <v>19969</v>
      </c>
      <c r="K353" s="52">
        <v>837139</v>
      </c>
      <c r="L353" s="52">
        <v>1.1599999999999999</v>
      </c>
      <c r="M353" s="52">
        <v>7.1999999999999995E-2</v>
      </c>
      <c r="N353" s="52">
        <v>0</v>
      </c>
      <c r="O353" s="52" t="s">
        <v>316</v>
      </c>
      <c r="P353" s="52" t="s">
        <v>317</v>
      </c>
    </row>
    <row r="354" spans="1:16" ht="14" customHeight="1" x14ac:dyDescent="0.35">
      <c r="A354" s="27" t="str">
        <f t="shared" si="5"/>
        <v>FRXL Co-Investment|Gloucestershire Pension Fund</v>
      </c>
      <c r="B354" s="52" t="s">
        <v>296</v>
      </c>
      <c r="C354" s="52" t="s">
        <v>197</v>
      </c>
      <c r="D354" s="52" t="s">
        <v>8</v>
      </c>
      <c r="E354" s="52" t="s">
        <v>380</v>
      </c>
      <c r="F354" s="52" t="s">
        <v>44</v>
      </c>
      <c r="G354" s="52">
        <v>344724</v>
      </c>
      <c r="H354" s="52">
        <v>344724</v>
      </c>
      <c r="I354" s="52">
        <v>678000</v>
      </c>
      <c r="J354" s="52">
        <v>16019</v>
      </c>
      <c r="K354" s="52">
        <v>694019</v>
      </c>
      <c r="L354" s="52">
        <v>2.0099999999999998</v>
      </c>
      <c r="M354" s="52">
        <v>0.16</v>
      </c>
      <c r="N354" s="52">
        <v>0</v>
      </c>
      <c r="O354" s="52" t="s">
        <v>316</v>
      </c>
      <c r="P354" s="52" t="s">
        <v>317</v>
      </c>
    </row>
    <row r="355" spans="1:16" ht="14" customHeight="1" x14ac:dyDescent="0.35">
      <c r="A355" s="27" t="str">
        <f t="shared" si="5"/>
        <v>FRXL Co-Investment|Wiltshire Pension Fund</v>
      </c>
      <c r="B355" s="52" t="s">
        <v>296</v>
      </c>
      <c r="C355" s="52" t="s">
        <v>197</v>
      </c>
      <c r="D355" s="52" t="s">
        <v>11</v>
      </c>
      <c r="E355" s="52" t="s">
        <v>380</v>
      </c>
      <c r="F355" s="52" t="s">
        <v>44</v>
      </c>
      <c r="G355" s="52">
        <v>2530916</v>
      </c>
      <c r="H355" s="52">
        <v>2530916</v>
      </c>
      <c r="I355" s="52">
        <v>4661236</v>
      </c>
      <c r="J355" s="52">
        <v>110131</v>
      </c>
      <c r="K355" s="52">
        <v>4771367</v>
      </c>
      <c r="L355" s="52">
        <v>1.89</v>
      </c>
      <c r="M355" s="52">
        <v>0.187</v>
      </c>
      <c r="N355" s="52">
        <v>0</v>
      </c>
      <c r="O355" s="52" t="s">
        <v>316</v>
      </c>
      <c r="P355" s="52" t="s">
        <v>317</v>
      </c>
    </row>
    <row r="356" spans="1:16" ht="14" customHeight="1" x14ac:dyDescent="0.35">
      <c r="A356" s="27" t="str">
        <f t="shared" si="5"/>
        <v>FRXL Co-Investment|Cornwall Pension Fund</v>
      </c>
      <c r="B356" s="52" t="s">
        <v>296</v>
      </c>
      <c r="C356" s="52" t="s">
        <v>197</v>
      </c>
      <c r="D356" s="52" t="s">
        <v>4</v>
      </c>
      <c r="E356" s="52" t="s">
        <v>380</v>
      </c>
      <c r="F356" s="52" t="s">
        <v>44</v>
      </c>
      <c r="G356" s="52">
        <v>1999720</v>
      </c>
      <c r="H356" s="52">
        <v>1999720</v>
      </c>
      <c r="I356" s="52">
        <v>2372968</v>
      </c>
      <c r="J356" s="52">
        <v>56069</v>
      </c>
      <c r="K356" s="52">
        <v>2429037</v>
      </c>
      <c r="L356" s="52">
        <v>1.21</v>
      </c>
      <c r="M356" s="52">
        <v>0.109</v>
      </c>
      <c r="N356" s="52">
        <v>0</v>
      </c>
      <c r="O356" s="52" t="s">
        <v>316</v>
      </c>
      <c r="P356" s="52" t="s">
        <v>317</v>
      </c>
    </row>
    <row r="357" spans="1:16" ht="14" customHeight="1" x14ac:dyDescent="0.35">
      <c r="A357" s="27" t="str">
        <f t="shared" si="5"/>
        <v>Hermes Property Unit Trust|Avon Pension Fund</v>
      </c>
      <c r="B357" s="52" t="s">
        <v>296</v>
      </c>
      <c r="C357" s="52" t="s">
        <v>199</v>
      </c>
      <c r="D357" s="52" t="s">
        <v>2</v>
      </c>
      <c r="E357" s="52" t="s">
        <v>381</v>
      </c>
      <c r="F357" s="52" t="s">
        <v>44</v>
      </c>
      <c r="G357" s="52">
        <v>16730002</v>
      </c>
      <c r="H357" s="52">
        <v>16805749</v>
      </c>
      <c r="I357" s="52">
        <v>9176356</v>
      </c>
      <c r="J357" s="52">
        <v>19078722</v>
      </c>
      <c r="K357" s="52">
        <v>28255077</v>
      </c>
      <c r="L357" s="52">
        <v>1.68</v>
      </c>
      <c r="M357" s="52">
        <v>5.7000000000000002E-2</v>
      </c>
      <c r="N357" s="52">
        <v>0</v>
      </c>
      <c r="O357" s="52" t="s">
        <v>316</v>
      </c>
      <c r="P357" s="52" t="s">
        <v>317</v>
      </c>
    </row>
    <row r="358" spans="1:16" ht="14" customHeight="1" x14ac:dyDescent="0.35">
      <c r="A358" s="27" t="str">
        <f t="shared" si="5"/>
        <v>Hermes Property Unit Trust|Devon Pension Fund</v>
      </c>
      <c r="B358" s="52" t="s">
        <v>296</v>
      </c>
      <c r="C358" s="52" t="s">
        <v>199</v>
      </c>
      <c r="D358" s="52" t="s">
        <v>5</v>
      </c>
      <c r="E358" s="52" t="s">
        <v>381</v>
      </c>
      <c r="F358" s="52" t="s">
        <v>44</v>
      </c>
      <c r="G358" s="52">
        <v>42895058</v>
      </c>
      <c r="H358" s="52">
        <v>43031653</v>
      </c>
      <c r="I358" s="52">
        <v>22516277</v>
      </c>
      <c r="J358" s="52">
        <v>35217539</v>
      </c>
      <c r="K358" s="52">
        <v>57733817</v>
      </c>
      <c r="L358" s="52">
        <v>1.34</v>
      </c>
      <c r="M358" s="52">
        <v>6.2E-2</v>
      </c>
      <c r="N358" s="52">
        <v>0</v>
      </c>
      <c r="O358" s="52" t="s">
        <v>316</v>
      </c>
      <c r="P358" s="52" t="s">
        <v>317</v>
      </c>
    </row>
    <row r="359" spans="1:16" ht="14" customHeight="1" x14ac:dyDescent="0.35">
      <c r="A359" s="27" t="str">
        <f t="shared" si="5"/>
        <v>Hermes Property Unit Trust|Oxfordshire Pension Fund</v>
      </c>
      <c r="B359" s="52" t="s">
        <v>296</v>
      </c>
      <c r="C359" s="52" t="s">
        <v>199</v>
      </c>
      <c r="D359" s="52" t="s">
        <v>9</v>
      </c>
      <c r="E359" s="52" t="s">
        <v>381</v>
      </c>
      <c r="F359" s="52" t="s">
        <v>44</v>
      </c>
      <c r="G359" s="52">
        <v>11141212</v>
      </c>
      <c r="H359" s="52">
        <v>11196692</v>
      </c>
      <c r="I359" s="52">
        <v>4366628</v>
      </c>
      <c r="J359" s="52">
        <v>11869476</v>
      </c>
      <c r="K359" s="52">
        <v>16236104</v>
      </c>
      <c r="L359" s="52">
        <v>1.45</v>
      </c>
      <c r="M359" s="52">
        <v>5.8000000000000003E-2</v>
      </c>
      <c r="N359" s="52">
        <v>0</v>
      </c>
      <c r="O359" s="52" t="s">
        <v>316</v>
      </c>
      <c r="P359" s="52" t="s">
        <v>317</v>
      </c>
    </row>
    <row r="360" spans="1:16" ht="14" customHeight="1" x14ac:dyDescent="0.35">
      <c r="A360" s="27" t="str">
        <f t="shared" si="5"/>
        <v>Hermes Property Unit Trust|Gloucestershire Pension Fund</v>
      </c>
      <c r="B360" s="52" t="s">
        <v>296</v>
      </c>
      <c r="C360" s="52" t="s">
        <v>199</v>
      </c>
      <c r="D360" s="52" t="s">
        <v>8</v>
      </c>
      <c r="E360" s="52" t="s">
        <v>381</v>
      </c>
      <c r="F360" s="52" t="s">
        <v>44</v>
      </c>
      <c r="G360" s="52">
        <v>101253597</v>
      </c>
      <c r="H360" s="52">
        <v>101716998</v>
      </c>
      <c r="I360" s="52">
        <v>91319346</v>
      </c>
      <c r="J360" s="52">
        <v>84017297</v>
      </c>
      <c r="K360" s="52">
        <v>175336642</v>
      </c>
      <c r="L360" s="52">
        <v>1.72</v>
      </c>
      <c r="M360" s="52">
        <v>5.8999999999999997E-2</v>
      </c>
      <c r="N360" s="52">
        <v>0</v>
      </c>
      <c r="O360" s="52" t="s">
        <v>316</v>
      </c>
      <c r="P360" s="52" t="s">
        <v>317</v>
      </c>
    </row>
    <row r="361" spans="1:16" ht="14" customHeight="1" x14ac:dyDescent="0.35">
      <c r="A361" s="27" t="str">
        <f t="shared" si="5"/>
        <v>Hermes Property Unit Trust|Somerset County Council Pension Fund</v>
      </c>
      <c r="B361" s="52" t="s">
        <v>296</v>
      </c>
      <c r="C361" s="52" t="s">
        <v>199</v>
      </c>
      <c r="D361" s="52" t="s">
        <v>10</v>
      </c>
      <c r="E361" s="52" t="s">
        <v>381</v>
      </c>
      <c r="F361" s="52" t="s">
        <v>44</v>
      </c>
      <c r="G361" s="52">
        <v>13531926</v>
      </c>
      <c r="H361" s="52">
        <v>13595603</v>
      </c>
      <c r="I361" s="52">
        <v>4147393</v>
      </c>
      <c r="J361" s="52">
        <v>14373060</v>
      </c>
      <c r="K361" s="52">
        <v>18520453</v>
      </c>
      <c r="L361" s="52">
        <v>1.36</v>
      </c>
      <c r="M361" s="52">
        <v>5.8000000000000003E-2</v>
      </c>
      <c r="N361" s="52">
        <v>0</v>
      </c>
      <c r="O361" s="52" t="s">
        <v>316</v>
      </c>
      <c r="P361" s="52" t="s">
        <v>317</v>
      </c>
    </row>
    <row r="362" spans="1:16" ht="14" customHeight="1" x14ac:dyDescent="0.35">
      <c r="A362" s="27" t="str">
        <f t="shared" si="5"/>
        <v>Hermes Property Unit Trust|Buckinghamshire Pension Fund</v>
      </c>
      <c r="B362" s="52" t="s">
        <v>296</v>
      </c>
      <c r="C362" s="52" t="s">
        <v>199</v>
      </c>
      <c r="D362" s="52" t="s">
        <v>3</v>
      </c>
      <c r="E362" s="52" t="s">
        <v>381</v>
      </c>
      <c r="F362" s="52" t="s">
        <v>44</v>
      </c>
      <c r="G362" s="52">
        <v>19511910</v>
      </c>
      <c r="H362" s="52">
        <v>19578787</v>
      </c>
      <c r="I362" s="52">
        <v>11908913</v>
      </c>
      <c r="J362" s="52">
        <v>17033034</v>
      </c>
      <c r="K362" s="52">
        <v>28941947</v>
      </c>
      <c r="L362" s="52">
        <v>1.48</v>
      </c>
      <c r="M362" s="52">
        <v>0.06</v>
      </c>
      <c r="N362" s="52">
        <v>0</v>
      </c>
      <c r="O362" s="52" t="s">
        <v>316</v>
      </c>
      <c r="P362" s="52" t="s">
        <v>317</v>
      </c>
    </row>
    <row r="363" spans="1:16" ht="14" customHeight="1" x14ac:dyDescent="0.35">
      <c r="A363" s="27" t="str">
        <f t="shared" si="5"/>
        <v>Hermes Property Unit Trust|Cornwall Pension Fund</v>
      </c>
      <c r="B363" s="52" t="s">
        <v>296</v>
      </c>
      <c r="C363" s="52" t="s">
        <v>199</v>
      </c>
      <c r="D363" s="52" t="s">
        <v>4</v>
      </c>
      <c r="E363" s="52" t="s">
        <v>381</v>
      </c>
      <c r="F363" s="52" t="s">
        <v>44</v>
      </c>
      <c r="G363" s="52">
        <v>15000009</v>
      </c>
      <c r="H363" s="52">
        <v>15052214</v>
      </c>
      <c r="I363" s="52">
        <v>1522141</v>
      </c>
      <c r="J363" s="52">
        <v>12837020</v>
      </c>
      <c r="K363" s="52">
        <v>14359161</v>
      </c>
      <c r="L363" s="52">
        <v>0.95</v>
      </c>
      <c r="M363" s="52">
        <v>-1.6E-2</v>
      </c>
      <c r="N363" s="52">
        <v>0</v>
      </c>
      <c r="O363" s="52" t="s">
        <v>316</v>
      </c>
      <c r="P363" s="52" t="s">
        <v>317</v>
      </c>
    </row>
    <row r="364" spans="1:16" ht="14" customHeight="1" x14ac:dyDescent="0.35">
      <c r="A364" s="27" t="str">
        <f t="shared" si="5"/>
        <v>Hunter UK Retail Property|Devon Pension Fund</v>
      </c>
      <c r="B364" s="52" t="s">
        <v>296</v>
      </c>
      <c r="C364" s="52" t="s">
        <v>201</v>
      </c>
      <c r="D364" s="52" t="s">
        <v>5</v>
      </c>
      <c r="E364" s="52" t="s">
        <v>382</v>
      </c>
      <c r="F364" s="52" t="s">
        <v>44</v>
      </c>
      <c r="G364" s="52">
        <v>13005262</v>
      </c>
      <c r="H364" s="52">
        <v>13005262</v>
      </c>
      <c r="I364" s="52">
        <v>1995132</v>
      </c>
      <c r="J364" s="52">
        <v>6499930</v>
      </c>
      <c r="K364" s="52">
        <v>8495061</v>
      </c>
      <c r="L364" s="52">
        <v>0.65</v>
      </c>
      <c r="M364" s="52">
        <v>-5.7000000000000002E-2</v>
      </c>
      <c r="N364" s="52">
        <v>0</v>
      </c>
      <c r="O364" s="52" t="s">
        <v>316</v>
      </c>
      <c r="P364" s="52" t="s">
        <v>317</v>
      </c>
    </row>
    <row r="365" spans="1:16" ht="14" customHeight="1" x14ac:dyDescent="0.35">
      <c r="A365" s="27" t="str">
        <f t="shared" si="5"/>
        <v>Hunter UK Retail Property|Buckinghamshire Pension Fund</v>
      </c>
      <c r="B365" s="52" t="s">
        <v>296</v>
      </c>
      <c r="C365" s="52" t="s">
        <v>201</v>
      </c>
      <c r="D365" s="52" t="s">
        <v>3</v>
      </c>
      <c r="E365" s="52" t="s">
        <v>382</v>
      </c>
      <c r="F365" s="52" t="s">
        <v>44</v>
      </c>
      <c r="G365" s="52">
        <v>6002436</v>
      </c>
      <c r="H365" s="52">
        <v>6002436</v>
      </c>
      <c r="I365" s="52">
        <v>920831</v>
      </c>
      <c r="J365" s="52">
        <v>2999968</v>
      </c>
      <c r="K365" s="52">
        <v>3920798</v>
      </c>
      <c r="L365" s="52">
        <v>0.65</v>
      </c>
      <c r="M365" s="52">
        <v>-5.7000000000000002E-2</v>
      </c>
      <c r="N365" s="52">
        <v>0</v>
      </c>
      <c r="O365" s="52" t="s">
        <v>316</v>
      </c>
      <c r="P365" s="52" t="s">
        <v>317</v>
      </c>
    </row>
    <row r="366" spans="1:16" ht="14" customHeight="1" x14ac:dyDescent="0.35">
      <c r="A366" s="27" t="str">
        <f t="shared" si="5"/>
        <v>LGIM Industrial Property Investment Fund|Avon Pension Fund</v>
      </c>
      <c r="B366" s="52" t="s">
        <v>296</v>
      </c>
      <c r="C366" s="52" t="s">
        <v>204</v>
      </c>
      <c r="D366" s="52" t="s">
        <v>2</v>
      </c>
      <c r="E366" s="52" t="s">
        <v>383</v>
      </c>
      <c r="F366" s="52" t="s">
        <v>44</v>
      </c>
      <c r="G366" s="52">
        <v>21292334</v>
      </c>
      <c r="H366" s="52">
        <v>21299393</v>
      </c>
      <c r="I366" s="52">
        <v>44421438</v>
      </c>
      <c r="J366" s="52">
        <v>16086326</v>
      </c>
      <c r="K366" s="52">
        <v>60507765</v>
      </c>
      <c r="L366" s="52">
        <v>2.84</v>
      </c>
      <c r="M366" s="52">
        <v>0.129</v>
      </c>
      <c r="N366" s="52">
        <v>0</v>
      </c>
      <c r="O366" s="52" t="s">
        <v>316</v>
      </c>
      <c r="P366" s="52" t="s">
        <v>317</v>
      </c>
    </row>
    <row r="367" spans="1:16" ht="14" customHeight="1" x14ac:dyDescent="0.35">
      <c r="A367" s="27" t="str">
        <f t="shared" si="5"/>
        <v>LGIM Industrial Property Investment Fund|Gloucestershire Pension Fund</v>
      </c>
      <c r="B367" s="52" t="s">
        <v>296</v>
      </c>
      <c r="C367" s="52" t="s">
        <v>204</v>
      </c>
      <c r="D367" s="52" t="s">
        <v>8</v>
      </c>
      <c r="E367" s="52" t="s">
        <v>383</v>
      </c>
      <c r="F367" s="52" t="s">
        <v>44</v>
      </c>
      <c r="G367" s="52">
        <v>9718249</v>
      </c>
      <c r="H367" s="52">
        <v>9720913</v>
      </c>
      <c r="I367" s="52">
        <v>1981523</v>
      </c>
      <c r="J367" s="52">
        <v>14033687</v>
      </c>
      <c r="K367" s="52">
        <v>16015210</v>
      </c>
      <c r="L367" s="52">
        <v>1.65</v>
      </c>
      <c r="M367" s="52">
        <v>0.106</v>
      </c>
      <c r="N367" s="52">
        <v>0</v>
      </c>
      <c r="O367" s="52" t="s">
        <v>316</v>
      </c>
      <c r="P367" s="52" t="s">
        <v>317</v>
      </c>
    </row>
    <row r="368" spans="1:16" ht="14" customHeight="1" x14ac:dyDescent="0.35">
      <c r="A368" s="27" t="str">
        <f t="shared" si="5"/>
        <v>LGIM Industrial Property Investment Fund|Wiltshire Pension Fund</v>
      </c>
      <c r="B368" s="52" t="s">
        <v>296</v>
      </c>
      <c r="C368" s="52" t="s">
        <v>204</v>
      </c>
      <c r="D368" s="52" t="s">
        <v>11</v>
      </c>
      <c r="E368" s="52" t="s">
        <v>383</v>
      </c>
      <c r="F368" s="52" t="s">
        <v>44</v>
      </c>
      <c r="G368" s="52">
        <v>12495987</v>
      </c>
      <c r="H368" s="52">
        <v>12502552</v>
      </c>
      <c r="I368" s="52">
        <v>34410888</v>
      </c>
      <c r="J368" s="52">
        <v>14485062</v>
      </c>
      <c r="K368" s="52">
        <v>48895950</v>
      </c>
      <c r="L368" s="52">
        <v>3.91</v>
      </c>
      <c r="M368" s="52">
        <v>0.17100000000000001</v>
      </c>
      <c r="N368" s="52">
        <v>0</v>
      </c>
      <c r="O368" s="52" t="s">
        <v>316</v>
      </c>
      <c r="P368" s="52" t="s">
        <v>317</v>
      </c>
    </row>
    <row r="369" spans="1:16" ht="14" customHeight="1" x14ac:dyDescent="0.35">
      <c r="A369" s="27" t="str">
        <f t="shared" si="5"/>
        <v>LGIM Industrial Property Investment Fund|Devon Pension Fund</v>
      </c>
      <c r="B369" s="52" t="s">
        <v>296</v>
      </c>
      <c r="C369" s="52" t="s">
        <v>204</v>
      </c>
      <c r="D369" s="52" t="s">
        <v>5</v>
      </c>
      <c r="E369" s="52" t="s">
        <v>383</v>
      </c>
      <c r="F369" s="52" t="s">
        <v>44</v>
      </c>
      <c r="G369" s="52">
        <v>15157981</v>
      </c>
      <c r="H369" s="52">
        <v>15166271</v>
      </c>
      <c r="I369" s="52">
        <v>25414826</v>
      </c>
      <c r="J369" s="52">
        <v>32995607</v>
      </c>
      <c r="K369" s="52">
        <v>58410433</v>
      </c>
      <c r="L369" s="52">
        <v>3.85</v>
      </c>
      <c r="M369" s="52">
        <v>0.16600000000000001</v>
      </c>
      <c r="N369" s="52">
        <v>0</v>
      </c>
      <c r="O369" s="52" t="s">
        <v>316</v>
      </c>
      <c r="P369" s="52" t="s">
        <v>317</v>
      </c>
    </row>
    <row r="370" spans="1:16" ht="14" customHeight="1" x14ac:dyDescent="0.35">
      <c r="A370" s="27" t="str">
        <f t="shared" si="5"/>
        <v>LGIM Industrial Property Investment Fund|Somerset County Council Pension Fund</v>
      </c>
      <c r="B370" s="52" t="s">
        <v>296</v>
      </c>
      <c r="C370" s="52" t="s">
        <v>204</v>
      </c>
      <c r="D370" s="52" t="s">
        <v>10</v>
      </c>
      <c r="E370" s="52" t="s">
        <v>383</v>
      </c>
      <c r="F370" s="52" t="s">
        <v>44</v>
      </c>
      <c r="G370" s="52">
        <v>11137888</v>
      </c>
      <c r="H370" s="52">
        <v>11141921</v>
      </c>
      <c r="I370" s="52">
        <v>12439356</v>
      </c>
      <c r="J370" s="52">
        <v>21245373</v>
      </c>
      <c r="K370" s="52">
        <v>33684729</v>
      </c>
      <c r="L370" s="52">
        <v>3.02</v>
      </c>
      <c r="M370" s="52">
        <v>0.16500000000000001</v>
      </c>
      <c r="N370" s="52">
        <v>0</v>
      </c>
      <c r="O370" s="52" t="s">
        <v>316</v>
      </c>
      <c r="P370" s="52" t="s">
        <v>317</v>
      </c>
    </row>
    <row r="371" spans="1:16" ht="14" customHeight="1" x14ac:dyDescent="0.35">
      <c r="A371" s="27" t="str">
        <f t="shared" ref="A371:A434" si="6">C371&amp;"|"&amp;D371</f>
        <v>LGIM Industrial Property Investment Fund|Buckinghamshire Pension Fund</v>
      </c>
      <c r="B371" s="52" t="s">
        <v>296</v>
      </c>
      <c r="C371" s="52" t="s">
        <v>204</v>
      </c>
      <c r="D371" s="52" t="s">
        <v>3</v>
      </c>
      <c r="E371" s="52" t="s">
        <v>383</v>
      </c>
      <c r="F371" s="52" t="s">
        <v>44</v>
      </c>
      <c r="G371" s="52">
        <v>12548829</v>
      </c>
      <c r="H371" s="52">
        <v>12555726</v>
      </c>
      <c r="I371" s="52">
        <v>26790439</v>
      </c>
      <c r="J371" s="52">
        <v>20120944</v>
      </c>
      <c r="K371" s="52">
        <v>46911383</v>
      </c>
      <c r="L371" s="52">
        <v>3.74</v>
      </c>
      <c r="M371" s="52">
        <v>0.161</v>
      </c>
      <c r="N371" s="52">
        <v>0</v>
      </c>
      <c r="O371" s="52" t="s">
        <v>316</v>
      </c>
      <c r="P371" s="52" t="s">
        <v>317</v>
      </c>
    </row>
    <row r="372" spans="1:16" ht="14" customHeight="1" x14ac:dyDescent="0.35">
      <c r="A372" s="27" t="str">
        <f t="shared" si="6"/>
        <v>LGIM Industrial Property Investment Fund|Cornwall Pension Fund</v>
      </c>
      <c r="B372" s="52" t="s">
        <v>296</v>
      </c>
      <c r="C372" s="52" t="s">
        <v>204</v>
      </c>
      <c r="D372" s="52" t="s">
        <v>4</v>
      </c>
      <c r="E372" s="52" t="s">
        <v>383</v>
      </c>
      <c r="F372" s="52" t="s">
        <v>44</v>
      </c>
      <c r="G372" s="52">
        <v>9289110</v>
      </c>
      <c r="H372" s="52">
        <v>9292433</v>
      </c>
      <c r="I372" s="52">
        <v>8820165</v>
      </c>
      <c r="J372" s="52">
        <v>13334696</v>
      </c>
      <c r="K372" s="52">
        <v>22154861</v>
      </c>
      <c r="L372" s="52">
        <v>2.38</v>
      </c>
      <c r="M372" s="52">
        <v>0.121</v>
      </c>
      <c r="N372" s="52">
        <v>0</v>
      </c>
      <c r="O372" s="52" t="s">
        <v>316</v>
      </c>
      <c r="P372" s="52" t="s">
        <v>317</v>
      </c>
    </row>
    <row r="373" spans="1:16" ht="14" customHeight="1" x14ac:dyDescent="0.35">
      <c r="A373" s="27" t="str">
        <f t="shared" si="6"/>
        <v>LGIM Industrial Property Investment Fund|Oxfordshire Pension Fund</v>
      </c>
      <c r="B373" s="52" t="s">
        <v>296</v>
      </c>
      <c r="C373" s="52" t="s">
        <v>204</v>
      </c>
      <c r="D373" s="52" t="s">
        <v>9</v>
      </c>
      <c r="E373" s="52" t="s">
        <v>383</v>
      </c>
      <c r="F373" s="52" t="s">
        <v>44</v>
      </c>
      <c r="G373" s="52">
        <v>10147320</v>
      </c>
      <c r="H373" s="52">
        <v>10149877</v>
      </c>
      <c r="I373" s="52">
        <v>1740513</v>
      </c>
      <c r="J373" s="52">
        <v>13469665</v>
      </c>
      <c r="K373" s="52">
        <v>15210178</v>
      </c>
      <c r="L373" s="52">
        <v>1.5</v>
      </c>
      <c r="M373" s="52">
        <v>8.4000000000000005E-2</v>
      </c>
      <c r="N373" s="52">
        <v>0</v>
      </c>
      <c r="O373" s="52" t="s">
        <v>316</v>
      </c>
      <c r="P373" s="52" t="s">
        <v>317</v>
      </c>
    </row>
    <row r="374" spans="1:16" ht="14" customHeight="1" x14ac:dyDescent="0.35">
      <c r="A374" s="27" t="str">
        <f t="shared" si="6"/>
        <v>M&amp;G UK Property Fund|Oxfordshire Pension Fund</v>
      </c>
      <c r="B374" s="52" t="s">
        <v>296</v>
      </c>
      <c r="C374" s="52" t="s">
        <v>206</v>
      </c>
      <c r="D374" s="52" t="s">
        <v>9</v>
      </c>
      <c r="E374" s="52" t="s">
        <v>341</v>
      </c>
      <c r="F374" s="52" t="s">
        <v>44</v>
      </c>
      <c r="G374" s="52">
        <v>3900159</v>
      </c>
      <c r="H374" s="52">
        <v>3900159</v>
      </c>
      <c r="I374" s="52">
        <v>9722748</v>
      </c>
      <c r="J374" s="52">
        <v>335359</v>
      </c>
      <c r="K374" s="52">
        <v>10058108</v>
      </c>
      <c r="L374" s="52">
        <v>2.58</v>
      </c>
      <c r="M374" s="52">
        <v>8.6999999999999994E-2</v>
      </c>
      <c r="N374" s="52">
        <v>0</v>
      </c>
      <c r="O374" s="52" t="s">
        <v>316</v>
      </c>
      <c r="P374" s="52" t="s">
        <v>317</v>
      </c>
    </row>
    <row r="375" spans="1:16" ht="14" customHeight="1" x14ac:dyDescent="0.35">
      <c r="A375" s="27" t="str">
        <f t="shared" si="6"/>
        <v>M&amp;G UK Residential Property Fund|Devon Pension Fund</v>
      </c>
      <c r="B375" s="52" t="s">
        <v>296</v>
      </c>
      <c r="C375" s="52" t="s">
        <v>208</v>
      </c>
      <c r="D375" s="52" t="s">
        <v>5</v>
      </c>
      <c r="E375" s="52" t="s">
        <v>341</v>
      </c>
      <c r="F375" s="52" t="s">
        <v>44</v>
      </c>
      <c r="G375" s="52">
        <v>17000000</v>
      </c>
      <c r="H375" s="52">
        <v>16989124</v>
      </c>
      <c r="I375" s="52">
        <v>1375218</v>
      </c>
      <c r="J375" s="52">
        <v>18896030</v>
      </c>
      <c r="K375" s="52">
        <v>20271248</v>
      </c>
      <c r="L375" s="52">
        <v>1.19</v>
      </c>
      <c r="M375" s="52">
        <v>2.7E-2</v>
      </c>
      <c r="N375" s="52">
        <v>0</v>
      </c>
      <c r="O375" s="52" t="s">
        <v>316</v>
      </c>
      <c r="P375" s="52" t="s">
        <v>317</v>
      </c>
    </row>
    <row r="376" spans="1:16" ht="14" customHeight="1" x14ac:dyDescent="0.35">
      <c r="A376" s="27" t="str">
        <f t="shared" si="6"/>
        <v>M&amp;G UK Residential Property Fund|Buckinghamshire Pension Fund</v>
      </c>
      <c r="B376" s="52" t="s">
        <v>296</v>
      </c>
      <c r="C376" s="52" t="s">
        <v>208</v>
      </c>
      <c r="D376" s="52" t="s">
        <v>3</v>
      </c>
      <c r="E376" s="52" t="s">
        <v>341</v>
      </c>
      <c r="F376" s="52" t="s">
        <v>44</v>
      </c>
      <c r="G376" s="52">
        <v>9401472</v>
      </c>
      <c r="H376" s="52">
        <v>9396988</v>
      </c>
      <c r="I376" s="52">
        <v>518562</v>
      </c>
      <c r="J376" s="52">
        <v>10059969</v>
      </c>
      <c r="K376" s="52">
        <v>10578531</v>
      </c>
      <c r="L376" s="52">
        <v>1.1299999999999999</v>
      </c>
      <c r="M376" s="52">
        <v>2.3E-2</v>
      </c>
      <c r="N376" s="52">
        <v>0</v>
      </c>
      <c r="O376" s="52" t="s">
        <v>316</v>
      </c>
      <c r="P376" s="52" t="s">
        <v>317</v>
      </c>
    </row>
    <row r="377" spans="1:16" ht="14" customHeight="1" x14ac:dyDescent="0.35">
      <c r="A377" s="27" t="str">
        <f t="shared" si="6"/>
        <v>M&amp;G UK Residential Property Fund|Cornwall Pension Fund</v>
      </c>
      <c r="B377" s="52" t="s">
        <v>296</v>
      </c>
      <c r="C377" s="52" t="s">
        <v>208</v>
      </c>
      <c r="D377" s="52" t="s">
        <v>4</v>
      </c>
      <c r="E377" s="52" t="s">
        <v>341</v>
      </c>
      <c r="F377" s="52" t="s">
        <v>44</v>
      </c>
      <c r="G377" s="52">
        <v>7000000</v>
      </c>
      <c r="H377" s="52">
        <v>7000000</v>
      </c>
      <c r="I377" s="52">
        <v>349083</v>
      </c>
      <c r="J377" s="52">
        <v>6669670</v>
      </c>
      <c r="K377" s="52">
        <v>7018753</v>
      </c>
      <c r="L377" s="52">
        <v>1</v>
      </c>
      <c r="M377" s="52">
        <v>1E-3</v>
      </c>
      <c r="N377" s="52">
        <v>0</v>
      </c>
      <c r="O377" s="52" t="s">
        <v>316</v>
      </c>
      <c r="P377" s="52" t="s">
        <v>317</v>
      </c>
    </row>
    <row r="378" spans="1:16" ht="14" customHeight="1" x14ac:dyDescent="0.35">
      <c r="A378" s="27" t="str">
        <f t="shared" si="6"/>
        <v>M&amp;G UK Residential Property Fund|Somerset County Council Pension Fund</v>
      </c>
      <c r="B378" s="52" t="s">
        <v>296</v>
      </c>
      <c r="C378" s="52" t="s">
        <v>208</v>
      </c>
      <c r="D378" s="52" t="s">
        <v>10</v>
      </c>
      <c r="E378" s="52" t="s">
        <v>341</v>
      </c>
      <c r="F378" s="52" t="s">
        <v>44</v>
      </c>
      <c r="G378" s="52">
        <v>9000000</v>
      </c>
      <c r="H378" s="52">
        <v>9000000</v>
      </c>
      <c r="I378" s="52">
        <v>448822</v>
      </c>
      <c r="J378" s="52">
        <v>8575290</v>
      </c>
      <c r="K378" s="52">
        <v>9024112</v>
      </c>
      <c r="L378" s="52">
        <v>1</v>
      </c>
      <c r="M378" s="52">
        <v>1E-3</v>
      </c>
      <c r="N378" s="52">
        <v>0</v>
      </c>
      <c r="O378" s="52" t="s">
        <v>316</v>
      </c>
      <c r="P378" s="52" t="s">
        <v>317</v>
      </c>
    </row>
    <row r="379" spans="1:16" ht="14" customHeight="1" x14ac:dyDescent="0.35">
      <c r="A379" s="27" t="str">
        <f t="shared" si="6"/>
        <v>M&amp;G UK Residential Property Fund|Avon Pension Fund</v>
      </c>
      <c r="B379" s="52" t="s">
        <v>296</v>
      </c>
      <c r="C379" s="52" t="s">
        <v>208</v>
      </c>
      <c r="D379" s="52" t="s">
        <v>2</v>
      </c>
      <c r="E379" s="52" t="s">
        <v>341</v>
      </c>
      <c r="F379" s="52" t="s">
        <v>44</v>
      </c>
      <c r="G379" s="52">
        <v>9000000</v>
      </c>
      <c r="H379" s="52">
        <v>9000000</v>
      </c>
      <c r="I379" s="52">
        <v>0</v>
      </c>
      <c r="J379" s="52">
        <v>8744089</v>
      </c>
      <c r="K379" s="52">
        <v>8744089</v>
      </c>
      <c r="L379" s="52">
        <v>0.97</v>
      </c>
      <c r="M379" s="52">
        <v>-1.2E-2</v>
      </c>
      <c r="N379" s="52">
        <v>0</v>
      </c>
      <c r="O379" s="52" t="s">
        <v>316</v>
      </c>
      <c r="P379" s="52" t="s">
        <v>317</v>
      </c>
    </row>
    <row r="380" spans="1:16" ht="14" customHeight="1" x14ac:dyDescent="0.35">
      <c r="A380" s="27" t="str">
        <f t="shared" si="6"/>
        <v>M&amp;G UK Residential Property Fund|Oxfordshire Pension Fund</v>
      </c>
      <c r="B380" s="52" t="s">
        <v>296</v>
      </c>
      <c r="C380" s="52" t="s">
        <v>208</v>
      </c>
      <c r="D380" s="52" t="s">
        <v>9</v>
      </c>
      <c r="E380" s="52" t="s">
        <v>341</v>
      </c>
      <c r="F380" s="52" t="s">
        <v>44</v>
      </c>
      <c r="G380" s="52">
        <v>5000000</v>
      </c>
      <c r="H380" s="52">
        <v>5000000</v>
      </c>
      <c r="I380" s="52">
        <v>0</v>
      </c>
      <c r="J380" s="52">
        <v>5006126</v>
      </c>
      <c r="K380" s="52">
        <v>5006126</v>
      </c>
      <c r="L380" s="52">
        <v>1</v>
      </c>
      <c r="M380" s="52">
        <v>0</v>
      </c>
      <c r="N380" s="52">
        <v>0</v>
      </c>
      <c r="O380" s="52" t="s">
        <v>316</v>
      </c>
      <c r="P380" s="52" t="s">
        <v>317</v>
      </c>
    </row>
    <row r="381" spans="1:16" ht="14" customHeight="1" x14ac:dyDescent="0.35">
      <c r="A381" s="27" t="str">
        <f t="shared" si="6"/>
        <v>M&amp;G UK Residential Property Fund|Gloucestershire Pension Fund</v>
      </c>
      <c r="B381" s="52" t="s">
        <v>296</v>
      </c>
      <c r="C381" s="52" t="s">
        <v>208</v>
      </c>
      <c r="D381" s="52" t="s">
        <v>8</v>
      </c>
      <c r="E381" s="52" t="s">
        <v>341</v>
      </c>
      <c r="F381" s="52" t="s">
        <v>44</v>
      </c>
      <c r="G381" s="52">
        <v>10000000</v>
      </c>
      <c r="H381" s="52">
        <v>10000000</v>
      </c>
      <c r="I381" s="52">
        <v>0</v>
      </c>
      <c r="J381" s="52">
        <v>9655872</v>
      </c>
      <c r="K381" s="52">
        <v>9655872</v>
      </c>
      <c r="L381" s="52">
        <v>0.97</v>
      </c>
      <c r="M381" s="52">
        <v>-2.8000000000000001E-2</v>
      </c>
      <c r="N381" s="52">
        <v>0</v>
      </c>
      <c r="O381" s="52" t="s">
        <v>316</v>
      </c>
      <c r="P381" s="52" t="s">
        <v>317</v>
      </c>
    </row>
    <row r="382" spans="1:16" ht="14" customHeight="1" x14ac:dyDescent="0.35">
      <c r="A382" s="27" t="str">
        <f t="shared" si="6"/>
        <v>M&amp;G UK Residential Property Fund|Wiltshire Pension Fund</v>
      </c>
      <c r="B382" s="52" t="s">
        <v>296</v>
      </c>
      <c r="C382" s="52" t="s">
        <v>208</v>
      </c>
      <c r="D382" s="52" t="s">
        <v>11</v>
      </c>
      <c r="E382" s="52" t="s">
        <v>341</v>
      </c>
      <c r="F382" s="52" t="s">
        <v>44</v>
      </c>
      <c r="G382" s="52">
        <v>10600000</v>
      </c>
      <c r="H382" s="52">
        <v>10600000</v>
      </c>
      <c r="I382" s="52">
        <v>0</v>
      </c>
      <c r="J382" s="52">
        <v>10167212</v>
      </c>
      <c r="K382" s="52">
        <v>10167212</v>
      </c>
      <c r="L382" s="52">
        <v>0.96</v>
      </c>
      <c r="M382" s="52">
        <v>-4.1000000000000002E-2</v>
      </c>
      <c r="N382" s="52">
        <v>0</v>
      </c>
      <c r="O382" s="52" t="s">
        <v>316</v>
      </c>
      <c r="P382" s="52" t="s">
        <v>317</v>
      </c>
    </row>
    <row r="383" spans="1:16" ht="14" customHeight="1" x14ac:dyDescent="0.35">
      <c r="A383" s="27" t="str">
        <f t="shared" si="6"/>
        <v>Nuveen Central London Office Fund|Somerset County Council Pension Fund</v>
      </c>
      <c r="B383" s="52" t="s">
        <v>296</v>
      </c>
      <c r="C383" s="52" t="s">
        <v>210</v>
      </c>
      <c r="D383" s="52" t="s">
        <v>10</v>
      </c>
      <c r="E383" s="52" t="s">
        <v>384</v>
      </c>
      <c r="F383" s="52" t="s">
        <v>44</v>
      </c>
      <c r="G383" s="52">
        <v>10143846</v>
      </c>
      <c r="H383" s="52">
        <v>10143846</v>
      </c>
      <c r="I383" s="52">
        <v>3923599</v>
      </c>
      <c r="J383" s="52">
        <v>11669751</v>
      </c>
      <c r="K383" s="52">
        <v>15593350</v>
      </c>
      <c r="L383" s="52">
        <v>1.54</v>
      </c>
      <c r="M383" s="52">
        <v>5.8999999999999997E-2</v>
      </c>
      <c r="N383" s="52">
        <v>0</v>
      </c>
      <c r="O383" s="52" t="s">
        <v>316</v>
      </c>
      <c r="P383" s="52" t="s">
        <v>317</v>
      </c>
    </row>
    <row r="384" spans="1:16" ht="14" customHeight="1" x14ac:dyDescent="0.35">
      <c r="A384" s="27" t="str">
        <f t="shared" si="6"/>
        <v>Nuveen Central London Office Fund|Buckinghamshire Pension Fund</v>
      </c>
      <c r="B384" s="52" t="s">
        <v>296</v>
      </c>
      <c r="C384" s="52" t="s">
        <v>210</v>
      </c>
      <c r="D384" s="52" t="s">
        <v>3</v>
      </c>
      <c r="E384" s="52" t="s">
        <v>384</v>
      </c>
      <c r="F384" s="52" t="s">
        <v>44</v>
      </c>
      <c r="G384" s="52">
        <v>11806737</v>
      </c>
      <c r="H384" s="52">
        <v>11806737</v>
      </c>
      <c r="I384" s="52">
        <v>5386274</v>
      </c>
      <c r="J384" s="52">
        <v>10869481</v>
      </c>
      <c r="K384" s="52">
        <v>16255755</v>
      </c>
      <c r="L384" s="52">
        <v>1.38</v>
      </c>
      <c r="M384" s="52">
        <v>5.6000000000000001E-2</v>
      </c>
      <c r="N384" s="52">
        <v>0</v>
      </c>
      <c r="O384" s="52" t="s">
        <v>316</v>
      </c>
      <c r="P384" s="52" t="s">
        <v>317</v>
      </c>
    </row>
    <row r="385" spans="1:16" ht="14" customHeight="1" x14ac:dyDescent="0.35">
      <c r="A385" s="27" t="str">
        <f t="shared" si="6"/>
        <v>Nuveen Global RE Debt Fund I|Somerset County Council Pension Fund</v>
      </c>
      <c r="B385" s="52" t="s">
        <v>296</v>
      </c>
      <c r="C385" s="52" t="s">
        <v>212</v>
      </c>
      <c r="D385" s="52" t="s">
        <v>10</v>
      </c>
      <c r="E385" s="52" t="s">
        <v>384</v>
      </c>
      <c r="F385" s="52" t="s">
        <v>44</v>
      </c>
      <c r="G385" s="52">
        <v>6475923</v>
      </c>
      <c r="H385" s="52">
        <v>6475923</v>
      </c>
      <c r="I385" s="52">
        <v>8194293</v>
      </c>
      <c r="J385" s="52">
        <v>12794</v>
      </c>
      <c r="K385" s="52">
        <v>8207087</v>
      </c>
      <c r="L385" s="52">
        <v>1.27</v>
      </c>
      <c r="M385" s="52">
        <v>6.8000000000000005E-2</v>
      </c>
      <c r="N385" s="52">
        <v>0</v>
      </c>
      <c r="O385" s="52" t="s">
        <v>316</v>
      </c>
      <c r="P385" s="52" t="s">
        <v>317</v>
      </c>
    </row>
    <row r="386" spans="1:16" ht="14" customHeight="1" x14ac:dyDescent="0.35">
      <c r="A386" s="27" t="str">
        <f t="shared" si="6"/>
        <v>Nuveen Global RE Debt Partners Fund II|Somerset County Council Pension Fund</v>
      </c>
      <c r="B386" s="52" t="s">
        <v>296</v>
      </c>
      <c r="C386" s="52" t="s">
        <v>215</v>
      </c>
      <c r="D386" s="52" t="s">
        <v>10</v>
      </c>
      <c r="E386" s="52" t="s">
        <v>384</v>
      </c>
      <c r="F386" s="52" t="s">
        <v>44</v>
      </c>
      <c r="G386" s="52">
        <v>10000000</v>
      </c>
      <c r="H386" s="52">
        <v>9973717</v>
      </c>
      <c r="I386" s="52">
        <v>4837802</v>
      </c>
      <c r="J386" s="52">
        <v>6626628</v>
      </c>
      <c r="K386" s="52">
        <v>11464430</v>
      </c>
      <c r="L386" s="52">
        <v>1.1499999999999999</v>
      </c>
      <c r="M386" s="52">
        <v>4.1000000000000002E-2</v>
      </c>
      <c r="N386" s="52">
        <v>26283</v>
      </c>
      <c r="O386" s="52" t="s">
        <v>316</v>
      </c>
      <c r="P386" s="52" t="s">
        <v>317</v>
      </c>
    </row>
    <row r="387" spans="1:16" ht="14" customHeight="1" x14ac:dyDescent="0.35">
      <c r="A387" s="27" t="str">
        <f t="shared" si="6"/>
        <v>Nuveen Global RE Debt Partners Fund II|Devon Pension Fund</v>
      </c>
      <c r="B387" s="52" t="s">
        <v>296</v>
      </c>
      <c r="C387" s="52" t="s">
        <v>215</v>
      </c>
      <c r="D387" s="52" t="s">
        <v>5</v>
      </c>
      <c r="E387" s="52" t="s">
        <v>384</v>
      </c>
      <c r="F387" s="52" t="s">
        <v>44</v>
      </c>
      <c r="G387" s="52">
        <v>10000000</v>
      </c>
      <c r="H387" s="52">
        <v>9973717</v>
      </c>
      <c r="I387" s="52">
        <v>4826259</v>
      </c>
      <c r="J387" s="52">
        <v>6626628</v>
      </c>
      <c r="K387" s="52">
        <v>11452887</v>
      </c>
      <c r="L387" s="52">
        <v>1.1499999999999999</v>
      </c>
      <c r="M387" s="52">
        <v>4.1000000000000002E-2</v>
      </c>
      <c r="N387" s="52">
        <v>26283</v>
      </c>
      <c r="O387" s="52" t="s">
        <v>316</v>
      </c>
      <c r="P387" s="52" t="s">
        <v>317</v>
      </c>
    </row>
    <row r="388" spans="1:16" ht="14" customHeight="1" x14ac:dyDescent="0.35">
      <c r="A388" s="27" t="str">
        <f t="shared" si="6"/>
        <v>Nuveen UK Property Fund|Oxfordshire Pension Fund</v>
      </c>
      <c r="B388" s="52" t="s">
        <v>296</v>
      </c>
      <c r="C388" s="52" t="s">
        <v>217</v>
      </c>
      <c r="D388" s="52" t="s">
        <v>9</v>
      </c>
      <c r="E388" s="52" t="s">
        <v>384</v>
      </c>
      <c r="F388" s="52" t="s">
        <v>44</v>
      </c>
      <c r="G388" s="52">
        <v>3002108</v>
      </c>
      <c r="H388" s="52">
        <v>3002108</v>
      </c>
      <c r="I388" s="52">
        <v>1371390</v>
      </c>
      <c r="J388" s="52">
        <v>3344988</v>
      </c>
      <c r="K388" s="52">
        <v>4716378</v>
      </c>
      <c r="L388" s="52">
        <v>1.57</v>
      </c>
      <c r="M388" s="52">
        <v>3.5999999999999997E-2</v>
      </c>
      <c r="N388" s="52">
        <v>0</v>
      </c>
      <c r="O388" s="52" t="s">
        <v>316</v>
      </c>
      <c r="P388" s="52" t="s">
        <v>317</v>
      </c>
    </row>
    <row r="389" spans="1:16" ht="14" customHeight="1" x14ac:dyDescent="0.35">
      <c r="A389" s="27" t="str">
        <f t="shared" si="6"/>
        <v>Nuveen UK Property Fund|Somerset County Council Pension Fund</v>
      </c>
      <c r="B389" s="52" t="s">
        <v>296</v>
      </c>
      <c r="C389" s="52" t="s">
        <v>217</v>
      </c>
      <c r="D389" s="52" t="s">
        <v>10</v>
      </c>
      <c r="E389" s="52" t="s">
        <v>384</v>
      </c>
      <c r="F389" s="52" t="s">
        <v>44</v>
      </c>
      <c r="G389" s="52">
        <v>15588934</v>
      </c>
      <c r="H389" s="52">
        <v>15588934</v>
      </c>
      <c r="I389" s="52">
        <v>5096932</v>
      </c>
      <c r="J389" s="52">
        <v>20771210</v>
      </c>
      <c r="K389" s="52">
        <v>25868142</v>
      </c>
      <c r="L389" s="52">
        <v>1.66</v>
      </c>
      <c r="M389" s="52">
        <v>6.3E-2</v>
      </c>
      <c r="N389" s="52">
        <v>0</v>
      </c>
      <c r="O389" s="52" t="s">
        <v>316</v>
      </c>
      <c r="P389" s="52" t="s">
        <v>317</v>
      </c>
    </row>
    <row r="390" spans="1:16" ht="14" customHeight="1" x14ac:dyDescent="0.35">
      <c r="A390" s="27" t="str">
        <f t="shared" si="6"/>
        <v>Nuveen UK Shopping Centre - FA|Wiltshire Pension Fund</v>
      </c>
      <c r="B390" s="52" t="s">
        <v>296</v>
      </c>
      <c r="C390" s="52" t="s">
        <v>236</v>
      </c>
      <c r="D390" s="52" t="s">
        <v>11</v>
      </c>
      <c r="E390" s="52" t="s">
        <v>384</v>
      </c>
      <c r="F390" s="52" t="s">
        <v>44</v>
      </c>
      <c r="G390" s="52">
        <v>0</v>
      </c>
      <c r="H390" s="52">
        <v>0</v>
      </c>
      <c r="I390" s="52">
        <v>0</v>
      </c>
      <c r="J390" s="52">
        <v>729193</v>
      </c>
      <c r="K390" s="52">
        <v>729193</v>
      </c>
      <c r="L390" s="52"/>
      <c r="M390" s="52"/>
      <c r="N390" s="52">
        <v>0</v>
      </c>
      <c r="O390" s="52" t="s">
        <v>316</v>
      </c>
      <c r="P390" s="52" t="s">
        <v>317</v>
      </c>
    </row>
    <row r="391" spans="1:16" ht="14" customHeight="1" x14ac:dyDescent="0.35">
      <c r="A391" s="27" t="str">
        <f t="shared" si="6"/>
        <v>Nuveen UK Shopping Centre Fund|Gloucestershire Pension Fund</v>
      </c>
      <c r="B391" s="52" t="s">
        <v>296</v>
      </c>
      <c r="C391" s="52" t="s">
        <v>219</v>
      </c>
      <c r="D391" s="52" t="s">
        <v>8</v>
      </c>
      <c r="E391" s="52" t="s">
        <v>384</v>
      </c>
      <c r="F391" s="52" t="s">
        <v>44</v>
      </c>
      <c r="G391" s="52">
        <v>1395550</v>
      </c>
      <c r="H391" s="52">
        <v>1398593</v>
      </c>
      <c r="I391" s="52">
        <v>361540</v>
      </c>
      <c r="J391" s="52">
        <v>59927</v>
      </c>
      <c r="K391" s="52">
        <v>421467</v>
      </c>
      <c r="L391" s="52">
        <v>0.3</v>
      </c>
      <c r="M391" s="52">
        <v>-0.189</v>
      </c>
      <c r="N391" s="52">
        <v>0</v>
      </c>
      <c r="O391" s="52" t="s">
        <v>316</v>
      </c>
      <c r="P391" s="52" t="s">
        <v>317</v>
      </c>
    </row>
    <row r="392" spans="1:16" ht="14" customHeight="1" x14ac:dyDescent="0.35">
      <c r="A392" s="27" t="str">
        <f t="shared" si="6"/>
        <v>Nuveen UK Shopping Centre Fund|Wiltshire Pension Fund</v>
      </c>
      <c r="B392" s="52" t="s">
        <v>296</v>
      </c>
      <c r="C392" s="52" t="s">
        <v>219</v>
      </c>
      <c r="D392" s="52" t="s">
        <v>11</v>
      </c>
      <c r="E392" s="52" t="s">
        <v>384</v>
      </c>
      <c r="F392" s="52" t="s">
        <v>44</v>
      </c>
      <c r="G392" s="52">
        <v>11722163</v>
      </c>
      <c r="H392" s="52">
        <v>11722163</v>
      </c>
      <c r="I392" s="52">
        <v>2545255</v>
      </c>
      <c r="J392" s="52">
        <v>474858</v>
      </c>
      <c r="K392" s="52">
        <v>3020113</v>
      </c>
      <c r="L392" s="52">
        <v>0.26</v>
      </c>
      <c r="M392" s="52"/>
      <c r="N392" s="52">
        <v>0</v>
      </c>
      <c r="O392" s="52" t="s">
        <v>316</v>
      </c>
      <c r="P392" s="52" t="s">
        <v>317</v>
      </c>
    </row>
    <row r="393" spans="1:16" ht="14" customHeight="1" x14ac:dyDescent="0.35">
      <c r="A393" s="27" t="str">
        <f t="shared" si="6"/>
        <v>Nuveen UK Shopping Centre Fund|Cornwall Pension Fund</v>
      </c>
      <c r="B393" s="52" t="s">
        <v>296</v>
      </c>
      <c r="C393" s="52" t="s">
        <v>219</v>
      </c>
      <c r="D393" s="52" t="s">
        <v>4</v>
      </c>
      <c r="E393" s="52" t="s">
        <v>384</v>
      </c>
      <c r="F393" s="52" t="s">
        <v>44</v>
      </c>
      <c r="G393" s="52">
        <v>5528981</v>
      </c>
      <c r="H393" s="52">
        <v>5528981</v>
      </c>
      <c r="I393" s="52">
        <v>598227</v>
      </c>
      <c r="J393" s="52">
        <v>203398</v>
      </c>
      <c r="K393" s="52">
        <v>801626</v>
      </c>
      <c r="L393" s="52">
        <v>0.14000000000000001</v>
      </c>
      <c r="M393" s="52">
        <v>-0.29399999999999998</v>
      </c>
      <c r="N393" s="52">
        <v>0</v>
      </c>
      <c r="O393" s="52" t="s">
        <v>316</v>
      </c>
      <c r="P393" s="52" t="s">
        <v>317</v>
      </c>
    </row>
    <row r="394" spans="1:16" ht="14" customHeight="1" x14ac:dyDescent="0.35">
      <c r="A394" s="27" t="str">
        <f t="shared" si="6"/>
        <v>Octopus Healthcare Fund|Devon Pension Fund</v>
      </c>
      <c r="B394" s="52" t="s">
        <v>296</v>
      </c>
      <c r="C394" s="52" t="s">
        <v>221</v>
      </c>
      <c r="D394" s="52" t="s">
        <v>5</v>
      </c>
      <c r="E394" s="52" t="s">
        <v>385</v>
      </c>
      <c r="F394" s="52" t="s">
        <v>44</v>
      </c>
      <c r="G394" s="52">
        <v>17133563</v>
      </c>
      <c r="H394" s="52">
        <v>17133563</v>
      </c>
      <c r="I394" s="52">
        <v>3501344</v>
      </c>
      <c r="J394" s="52">
        <v>19657124</v>
      </c>
      <c r="K394" s="52">
        <v>23158468</v>
      </c>
      <c r="L394" s="52">
        <v>1.35</v>
      </c>
      <c r="M394" s="52">
        <v>7.3999999999999996E-2</v>
      </c>
      <c r="N394" s="52">
        <v>0</v>
      </c>
      <c r="O394" s="52" t="s">
        <v>316</v>
      </c>
      <c r="P394" s="52" t="s">
        <v>317</v>
      </c>
    </row>
    <row r="395" spans="1:16" ht="14" customHeight="1" x14ac:dyDescent="0.35">
      <c r="A395" s="27" t="str">
        <f t="shared" si="6"/>
        <v>Octopus Healthcare Fund|Somerset County Council Pension Fund</v>
      </c>
      <c r="B395" s="52" t="s">
        <v>296</v>
      </c>
      <c r="C395" s="52" t="s">
        <v>221</v>
      </c>
      <c r="D395" s="52" t="s">
        <v>10</v>
      </c>
      <c r="E395" s="52" t="s">
        <v>385</v>
      </c>
      <c r="F395" s="52" t="s">
        <v>44</v>
      </c>
      <c r="G395" s="52">
        <v>17731620</v>
      </c>
      <c r="H395" s="52">
        <v>17731620</v>
      </c>
      <c r="I395" s="52">
        <v>3456308</v>
      </c>
      <c r="J395" s="52">
        <v>20151421</v>
      </c>
      <c r="K395" s="52">
        <v>23607728</v>
      </c>
      <c r="L395" s="52">
        <v>1.33</v>
      </c>
      <c r="M395" s="52">
        <v>7.2999999999999995E-2</v>
      </c>
      <c r="N395" s="52">
        <v>0</v>
      </c>
      <c r="O395" s="52" t="s">
        <v>316</v>
      </c>
      <c r="P395" s="52" t="s">
        <v>317</v>
      </c>
    </row>
    <row r="396" spans="1:16" ht="14" customHeight="1" x14ac:dyDescent="0.35">
      <c r="A396" s="27" t="str">
        <f t="shared" si="6"/>
        <v>Octopus Healthcare Fund|Cornwall Pension Fund</v>
      </c>
      <c r="B396" s="52" t="s">
        <v>296</v>
      </c>
      <c r="C396" s="52" t="s">
        <v>221</v>
      </c>
      <c r="D396" s="52" t="s">
        <v>4</v>
      </c>
      <c r="E396" s="52" t="s">
        <v>385</v>
      </c>
      <c r="F396" s="52" t="s">
        <v>44</v>
      </c>
      <c r="G396" s="52">
        <v>5000000</v>
      </c>
      <c r="H396" s="52">
        <v>5000000</v>
      </c>
      <c r="I396" s="52">
        <v>316733</v>
      </c>
      <c r="J396" s="52">
        <v>5047406</v>
      </c>
      <c r="K396" s="52">
        <v>5364138</v>
      </c>
      <c r="L396" s="52">
        <v>1.07</v>
      </c>
      <c r="M396" s="52">
        <v>4.2000000000000003E-2</v>
      </c>
      <c r="N396" s="52">
        <v>0</v>
      </c>
      <c r="O396" s="52" t="s">
        <v>316</v>
      </c>
      <c r="P396" s="52" t="s">
        <v>317</v>
      </c>
    </row>
    <row r="397" spans="1:16" ht="14" customHeight="1" x14ac:dyDescent="0.35">
      <c r="A397" s="27" t="str">
        <f t="shared" si="6"/>
        <v>Octopus Healthcare Fund|Gloucestershire Pension Fund</v>
      </c>
      <c r="B397" s="52" t="s">
        <v>296</v>
      </c>
      <c r="C397" s="52" t="s">
        <v>221</v>
      </c>
      <c r="D397" s="52" t="s">
        <v>8</v>
      </c>
      <c r="E397" s="52" t="s">
        <v>385</v>
      </c>
      <c r="F397" s="52" t="s">
        <v>44</v>
      </c>
      <c r="G397" s="52">
        <v>7000000</v>
      </c>
      <c r="H397" s="52">
        <v>7000000</v>
      </c>
      <c r="I397" s="52">
        <v>443426</v>
      </c>
      <c r="J397" s="52">
        <v>7066368</v>
      </c>
      <c r="K397" s="52">
        <v>7509794</v>
      </c>
      <c r="L397" s="52">
        <v>1.07</v>
      </c>
      <c r="M397" s="52">
        <v>4.2000000000000003E-2</v>
      </c>
      <c r="N397" s="52">
        <v>0</v>
      </c>
      <c r="O397" s="52" t="s">
        <v>316</v>
      </c>
      <c r="P397" s="52" t="s">
        <v>317</v>
      </c>
    </row>
    <row r="398" spans="1:16" ht="14" customHeight="1" x14ac:dyDescent="0.35">
      <c r="A398" s="27" t="str">
        <f t="shared" si="6"/>
        <v>Octopus Healthcare Fund|Oxfordshire Pension Fund</v>
      </c>
      <c r="B398" s="52" t="s">
        <v>296</v>
      </c>
      <c r="C398" s="52" t="s">
        <v>221</v>
      </c>
      <c r="D398" s="52" t="s">
        <v>9</v>
      </c>
      <c r="E398" s="52" t="s">
        <v>385</v>
      </c>
      <c r="F398" s="52" t="s">
        <v>44</v>
      </c>
      <c r="G398" s="52">
        <v>5000000</v>
      </c>
      <c r="H398" s="52">
        <v>5000000</v>
      </c>
      <c r="I398" s="52">
        <v>316733</v>
      </c>
      <c r="J398" s="52">
        <v>5047406</v>
      </c>
      <c r="K398" s="52">
        <v>5364138</v>
      </c>
      <c r="L398" s="52">
        <v>1.07</v>
      </c>
      <c r="M398" s="52">
        <v>4.2000000000000003E-2</v>
      </c>
      <c r="N398" s="52">
        <v>0</v>
      </c>
      <c r="O398" s="52" t="s">
        <v>316</v>
      </c>
      <c r="P398" s="52" t="s">
        <v>317</v>
      </c>
    </row>
    <row r="399" spans="1:16" ht="14" customHeight="1" x14ac:dyDescent="0.35">
      <c r="A399" s="27" t="str">
        <f t="shared" si="6"/>
        <v>Octopus Healthcare Fund|Avon Pension Fund</v>
      </c>
      <c r="B399" s="52" t="s">
        <v>296</v>
      </c>
      <c r="C399" s="52" t="s">
        <v>221</v>
      </c>
      <c r="D399" s="52" t="s">
        <v>2</v>
      </c>
      <c r="E399" s="52" t="s">
        <v>385</v>
      </c>
      <c r="F399" s="52" t="s">
        <v>44</v>
      </c>
      <c r="G399" s="52">
        <v>7000000</v>
      </c>
      <c r="H399" s="52">
        <v>7000000</v>
      </c>
      <c r="I399" s="52">
        <v>207354</v>
      </c>
      <c r="J399" s="52">
        <v>6954077</v>
      </c>
      <c r="K399" s="52">
        <v>7161430</v>
      </c>
      <c r="L399" s="52">
        <v>1.02</v>
      </c>
      <c r="M399" s="52">
        <v>2.5000000000000001E-2</v>
      </c>
      <c r="N399" s="52">
        <v>0</v>
      </c>
      <c r="O399" s="52" t="s">
        <v>316</v>
      </c>
      <c r="P399" s="52" t="s">
        <v>317</v>
      </c>
    </row>
    <row r="400" spans="1:16" ht="14" customHeight="1" x14ac:dyDescent="0.35">
      <c r="A400" s="27" t="str">
        <f t="shared" si="6"/>
        <v>Octopus Healthcare Fund|Buckinghamshire Pension Fund</v>
      </c>
      <c r="B400" s="52" t="s">
        <v>296</v>
      </c>
      <c r="C400" s="52" t="s">
        <v>221</v>
      </c>
      <c r="D400" s="52" t="s">
        <v>3</v>
      </c>
      <c r="E400" s="52" t="s">
        <v>385</v>
      </c>
      <c r="F400" s="52" t="s">
        <v>44</v>
      </c>
      <c r="G400" s="52">
        <v>7000000</v>
      </c>
      <c r="H400" s="52">
        <v>7000000</v>
      </c>
      <c r="I400" s="52">
        <v>207354</v>
      </c>
      <c r="J400" s="52">
        <v>6954077</v>
      </c>
      <c r="K400" s="52">
        <v>7161430</v>
      </c>
      <c r="L400" s="52">
        <v>1.02</v>
      </c>
      <c r="M400" s="52">
        <v>2.5000000000000001E-2</v>
      </c>
      <c r="N400" s="52">
        <v>0</v>
      </c>
      <c r="O400" s="52" t="s">
        <v>316</v>
      </c>
      <c r="P400" s="52" t="s">
        <v>317</v>
      </c>
    </row>
    <row r="401" spans="1:16" ht="14" customHeight="1" x14ac:dyDescent="0.35">
      <c r="A401" s="27" t="str">
        <f t="shared" si="6"/>
        <v>Octopus Healthcare Fund|Wiltshire Pension Fund</v>
      </c>
      <c r="B401" s="52" t="s">
        <v>296</v>
      </c>
      <c r="C401" s="52" t="s">
        <v>221</v>
      </c>
      <c r="D401" s="52" t="s">
        <v>11</v>
      </c>
      <c r="E401" s="52" t="s">
        <v>385</v>
      </c>
      <c r="F401" s="52" t="s">
        <v>44</v>
      </c>
      <c r="G401" s="52">
        <v>10600000</v>
      </c>
      <c r="H401" s="52">
        <v>10600000</v>
      </c>
      <c r="I401" s="52">
        <v>7586</v>
      </c>
      <c r="J401" s="52">
        <v>10385952</v>
      </c>
      <c r="K401" s="52">
        <v>10393538</v>
      </c>
      <c r="L401" s="52">
        <v>0.98</v>
      </c>
      <c r="M401" s="52">
        <v>-7.0999999999999994E-2</v>
      </c>
      <c r="N401" s="52">
        <v>0</v>
      </c>
      <c r="O401" s="52" t="s">
        <v>316</v>
      </c>
      <c r="P401" s="52" t="s">
        <v>317</v>
      </c>
    </row>
    <row r="402" spans="1:16" ht="14" customHeight="1" x14ac:dyDescent="0.35">
      <c r="A402" s="27" t="str">
        <f t="shared" si="6"/>
        <v>Orchard Street Social and Environmental Impact|Avon Pension Fund</v>
      </c>
      <c r="B402" s="52" t="s">
        <v>296</v>
      </c>
      <c r="C402" s="52" t="s">
        <v>237</v>
      </c>
      <c r="D402" s="52" t="s">
        <v>2</v>
      </c>
      <c r="E402" s="52" t="s">
        <v>386</v>
      </c>
      <c r="F402" s="52" t="s">
        <v>44</v>
      </c>
      <c r="G402" s="52">
        <v>8500000</v>
      </c>
      <c r="H402" s="52">
        <v>4281737</v>
      </c>
      <c r="I402" s="52">
        <v>0</v>
      </c>
      <c r="J402" s="52">
        <v>4119482</v>
      </c>
      <c r="K402" s="52">
        <v>4119482</v>
      </c>
      <c r="L402" s="52">
        <v>0.96</v>
      </c>
      <c r="M402" s="52">
        <v>-5.7000000000000002E-2</v>
      </c>
      <c r="N402" s="52">
        <v>4218263</v>
      </c>
      <c r="O402" s="52" t="s">
        <v>316</v>
      </c>
      <c r="P402" s="52" t="s">
        <v>317</v>
      </c>
    </row>
    <row r="403" spans="1:16" ht="14" customHeight="1" x14ac:dyDescent="0.35">
      <c r="A403" s="27" t="str">
        <f t="shared" si="6"/>
        <v>Orchard Street Social and Environmental Impact|Buckinghamshire Pension Fund</v>
      </c>
      <c r="B403" s="52" t="s">
        <v>296</v>
      </c>
      <c r="C403" s="52" t="s">
        <v>237</v>
      </c>
      <c r="D403" s="52" t="s">
        <v>3</v>
      </c>
      <c r="E403" s="52" t="s">
        <v>386</v>
      </c>
      <c r="F403" s="52" t="s">
        <v>44</v>
      </c>
      <c r="G403" s="52">
        <v>9500000</v>
      </c>
      <c r="H403" s="52">
        <v>4785471</v>
      </c>
      <c r="I403" s="52">
        <v>0</v>
      </c>
      <c r="J403" s="52">
        <v>4604127</v>
      </c>
      <c r="K403" s="52">
        <v>4604127</v>
      </c>
      <c r="L403" s="52">
        <v>0.96</v>
      </c>
      <c r="M403" s="52">
        <v>-5.7000000000000002E-2</v>
      </c>
      <c r="N403" s="52">
        <v>4714529</v>
      </c>
      <c r="O403" s="52" t="s">
        <v>316</v>
      </c>
      <c r="P403" s="52" t="s">
        <v>317</v>
      </c>
    </row>
    <row r="404" spans="1:16" ht="14" customHeight="1" x14ac:dyDescent="0.35">
      <c r="A404" s="27" t="str">
        <f t="shared" si="6"/>
        <v>Orchard Street Social and Environmental Impact|Cornwall Pension Fund</v>
      </c>
      <c r="B404" s="52" t="s">
        <v>296</v>
      </c>
      <c r="C404" s="52" t="s">
        <v>237</v>
      </c>
      <c r="D404" s="52" t="s">
        <v>4</v>
      </c>
      <c r="E404" s="52" t="s">
        <v>386</v>
      </c>
      <c r="F404" s="52" t="s">
        <v>44</v>
      </c>
      <c r="G404" s="52">
        <v>6500000</v>
      </c>
      <c r="H404" s="52">
        <v>3274269</v>
      </c>
      <c r="I404" s="52">
        <v>0</v>
      </c>
      <c r="J404" s="52">
        <v>3150192</v>
      </c>
      <c r="K404" s="52">
        <v>3150192</v>
      </c>
      <c r="L404" s="52">
        <v>0.96</v>
      </c>
      <c r="M404" s="52">
        <v>-5.7000000000000002E-2</v>
      </c>
      <c r="N404" s="52">
        <v>3225731</v>
      </c>
      <c r="O404" s="52" t="s">
        <v>316</v>
      </c>
      <c r="P404" s="52" t="s">
        <v>317</v>
      </c>
    </row>
    <row r="405" spans="1:16" ht="14" customHeight="1" x14ac:dyDescent="0.35">
      <c r="A405" s="27" t="str">
        <f t="shared" si="6"/>
        <v>Orchard Street Social and Environmental Impact|Devon Pension Fund</v>
      </c>
      <c r="B405" s="52" t="s">
        <v>296</v>
      </c>
      <c r="C405" s="52" t="s">
        <v>237</v>
      </c>
      <c r="D405" s="52" t="s">
        <v>5</v>
      </c>
      <c r="E405" s="52" t="s">
        <v>386</v>
      </c>
      <c r="F405" s="52" t="s">
        <v>44</v>
      </c>
      <c r="G405" s="52">
        <v>18000000</v>
      </c>
      <c r="H405" s="52">
        <v>9067208</v>
      </c>
      <c r="I405" s="52">
        <v>0</v>
      </c>
      <c r="J405" s="52">
        <v>8723610</v>
      </c>
      <c r="K405" s="52">
        <v>8723610</v>
      </c>
      <c r="L405" s="52">
        <v>0.96</v>
      </c>
      <c r="M405" s="52">
        <v>-5.7000000000000002E-2</v>
      </c>
      <c r="N405" s="52">
        <v>8932792</v>
      </c>
      <c r="O405" s="52" t="s">
        <v>316</v>
      </c>
      <c r="P405" s="52" t="s">
        <v>317</v>
      </c>
    </row>
    <row r="406" spans="1:16" ht="14" customHeight="1" x14ac:dyDescent="0.35">
      <c r="A406" s="27" t="str">
        <f t="shared" si="6"/>
        <v>Orchard Street Social and Environmental Impact|Gloucestershire Pension Fund</v>
      </c>
      <c r="B406" s="52" t="s">
        <v>296</v>
      </c>
      <c r="C406" s="52" t="s">
        <v>237</v>
      </c>
      <c r="D406" s="52" t="s">
        <v>8</v>
      </c>
      <c r="E406" s="52" t="s">
        <v>386</v>
      </c>
      <c r="F406" s="52" t="s">
        <v>44</v>
      </c>
      <c r="G406" s="52">
        <v>8500000</v>
      </c>
      <c r="H406" s="52">
        <v>4281737</v>
      </c>
      <c r="I406" s="52">
        <v>0</v>
      </c>
      <c r="J406" s="52">
        <v>4119482</v>
      </c>
      <c r="K406" s="52">
        <v>4119482</v>
      </c>
      <c r="L406" s="52">
        <v>0.96</v>
      </c>
      <c r="M406" s="52">
        <v>-5.7000000000000002E-2</v>
      </c>
      <c r="N406" s="52">
        <v>4218263</v>
      </c>
      <c r="O406" s="52" t="s">
        <v>316</v>
      </c>
      <c r="P406" s="52" t="s">
        <v>317</v>
      </c>
    </row>
    <row r="407" spans="1:16" ht="14" customHeight="1" x14ac:dyDescent="0.35">
      <c r="A407" s="27" t="str">
        <f t="shared" si="6"/>
        <v>Orchard Street Social and Environmental Impact|Oxfordshire Pension Fund</v>
      </c>
      <c r="B407" s="52" t="s">
        <v>296</v>
      </c>
      <c r="C407" s="52" t="s">
        <v>237</v>
      </c>
      <c r="D407" s="52" t="s">
        <v>9</v>
      </c>
      <c r="E407" s="52" t="s">
        <v>386</v>
      </c>
      <c r="F407" s="52" t="s">
        <v>44</v>
      </c>
      <c r="G407" s="52">
        <v>6000000</v>
      </c>
      <c r="H407" s="52">
        <v>3022403</v>
      </c>
      <c r="I407" s="52">
        <v>0</v>
      </c>
      <c r="J407" s="52">
        <v>2907870</v>
      </c>
      <c r="K407" s="52">
        <v>2907870</v>
      </c>
      <c r="L407" s="52">
        <v>0.96</v>
      </c>
      <c r="M407" s="52">
        <v>-5.7000000000000002E-2</v>
      </c>
      <c r="N407" s="52">
        <v>2977597</v>
      </c>
      <c r="O407" s="52" t="s">
        <v>316</v>
      </c>
      <c r="P407" s="52" t="s">
        <v>317</v>
      </c>
    </row>
    <row r="408" spans="1:16" ht="14" customHeight="1" x14ac:dyDescent="0.35">
      <c r="A408" s="27" t="str">
        <f t="shared" si="6"/>
        <v>Orchard Street Social and Environmental Impact|Somerset County Council Pension Fund</v>
      </c>
      <c r="B408" s="52" t="s">
        <v>296</v>
      </c>
      <c r="C408" s="52" t="s">
        <v>237</v>
      </c>
      <c r="D408" s="52" t="s">
        <v>10</v>
      </c>
      <c r="E408" s="52" t="s">
        <v>386</v>
      </c>
      <c r="F408" s="52" t="s">
        <v>44</v>
      </c>
      <c r="G408" s="52">
        <v>10500000</v>
      </c>
      <c r="H408" s="52">
        <v>5289204</v>
      </c>
      <c r="I408" s="52">
        <v>0</v>
      </c>
      <c r="J408" s="52">
        <v>5088772</v>
      </c>
      <c r="K408" s="52">
        <v>5088772</v>
      </c>
      <c r="L408" s="52">
        <v>0.96</v>
      </c>
      <c r="M408" s="52">
        <v>-5.7000000000000002E-2</v>
      </c>
      <c r="N408" s="52">
        <v>5210796</v>
      </c>
      <c r="O408" s="52" t="s">
        <v>316</v>
      </c>
      <c r="P408" s="52" t="s">
        <v>317</v>
      </c>
    </row>
    <row r="409" spans="1:16" ht="14" customHeight="1" x14ac:dyDescent="0.35">
      <c r="A409" s="27" t="str">
        <f t="shared" si="6"/>
        <v>Orchard Street Social and Environmental Impact|Wiltshire Pension Fund</v>
      </c>
      <c r="B409" s="52" t="s">
        <v>296</v>
      </c>
      <c r="C409" s="52" t="s">
        <v>237</v>
      </c>
      <c r="D409" s="52" t="s">
        <v>11</v>
      </c>
      <c r="E409" s="52" t="s">
        <v>386</v>
      </c>
      <c r="F409" s="52" t="s">
        <v>44</v>
      </c>
      <c r="G409" s="52">
        <v>10500000</v>
      </c>
      <c r="H409" s="52">
        <v>5289204</v>
      </c>
      <c r="I409" s="52">
        <v>0</v>
      </c>
      <c r="J409" s="52">
        <v>5088772</v>
      </c>
      <c r="K409" s="52">
        <v>5088772</v>
      </c>
      <c r="L409" s="52">
        <v>0.96</v>
      </c>
      <c r="M409" s="52">
        <v>-5.7000000000000002E-2</v>
      </c>
      <c r="N409" s="52">
        <v>5210796</v>
      </c>
      <c r="O409" s="52" t="s">
        <v>316</v>
      </c>
      <c r="P409" s="52" t="s">
        <v>317</v>
      </c>
    </row>
    <row r="410" spans="1:16" ht="14" customHeight="1" x14ac:dyDescent="0.35">
      <c r="A410" s="27" t="str">
        <f t="shared" si="6"/>
        <v>PGIM UK Affordable Housing Fund|Devon Pension Fund</v>
      </c>
      <c r="B410" s="52" t="s">
        <v>296</v>
      </c>
      <c r="C410" s="52" t="s">
        <v>223</v>
      </c>
      <c r="D410" s="52" t="s">
        <v>5</v>
      </c>
      <c r="E410" s="52" t="s">
        <v>387</v>
      </c>
      <c r="F410" s="52" t="s">
        <v>44</v>
      </c>
      <c r="G410" s="52">
        <v>18000000</v>
      </c>
      <c r="H410" s="52">
        <v>17993078</v>
      </c>
      <c r="I410" s="52">
        <v>534836</v>
      </c>
      <c r="J410" s="52">
        <v>19091733</v>
      </c>
      <c r="K410" s="52">
        <v>19626568</v>
      </c>
      <c r="L410" s="52">
        <v>1.0900000000000001</v>
      </c>
      <c r="M410" s="52">
        <v>4.9000000000000002E-2</v>
      </c>
      <c r="N410" s="52">
        <v>0</v>
      </c>
      <c r="O410" s="52" t="s">
        <v>316</v>
      </c>
      <c r="P410" s="52" t="s">
        <v>317</v>
      </c>
    </row>
    <row r="411" spans="1:16" ht="14" customHeight="1" x14ac:dyDescent="0.35">
      <c r="A411" s="27" t="str">
        <f t="shared" si="6"/>
        <v>PGIM UK Affordable Housing Fund|Avon Pension Fund</v>
      </c>
      <c r="B411" s="52" t="s">
        <v>296</v>
      </c>
      <c r="C411" s="52" t="s">
        <v>223</v>
      </c>
      <c r="D411" s="52" t="s">
        <v>2</v>
      </c>
      <c r="E411" s="52" t="s">
        <v>387</v>
      </c>
      <c r="F411" s="52" t="s">
        <v>44</v>
      </c>
      <c r="G411" s="52">
        <v>10000000</v>
      </c>
      <c r="H411" s="52">
        <v>10061462</v>
      </c>
      <c r="I411" s="52">
        <v>84557</v>
      </c>
      <c r="J411" s="52">
        <v>11044529</v>
      </c>
      <c r="K411" s="52">
        <v>11129086</v>
      </c>
      <c r="L411" s="52">
        <v>1.1100000000000001</v>
      </c>
      <c r="M411" s="52">
        <v>4.4999999999999998E-2</v>
      </c>
      <c r="N411" s="52">
        <v>0</v>
      </c>
      <c r="O411" s="52" t="s">
        <v>316</v>
      </c>
      <c r="P411" s="52" t="s">
        <v>317</v>
      </c>
    </row>
    <row r="412" spans="1:16" ht="14" customHeight="1" x14ac:dyDescent="0.35">
      <c r="A412" s="27" t="str">
        <f t="shared" si="6"/>
        <v>PGIM UK Affordable Housing Fund|Oxfordshire Pension Fund</v>
      </c>
      <c r="B412" s="52" t="s">
        <v>296</v>
      </c>
      <c r="C412" s="52" t="s">
        <v>223</v>
      </c>
      <c r="D412" s="52" t="s">
        <v>9</v>
      </c>
      <c r="E412" s="52" t="s">
        <v>387</v>
      </c>
      <c r="F412" s="52" t="s">
        <v>44</v>
      </c>
      <c r="G412" s="52">
        <v>10000000</v>
      </c>
      <c r="H412" s="52">
        <v>10061462</v>
      </c>
      <c r="I412" s="52">
        <v>84557</v>
      </c>
      <c r="J412" s="52">
        <v>11044529</v>
      </c>
      <c r="K412" s="52">
        <v>11129086</v>
      </c>
      <c r="L412" s="52">
        <v>1.1100000000000001</v>
      </c>
      <c r="M412" s="52">
        <v>4.4999999999999998E-2</v>
      </c>
      <c r="N412" s="52">
        <v>0</v>
      </c>
      <c r="O412" s="52" t="s">
        <v>316</v>
      </c>
      <c r="P412" s="52" t="s">
        <v>317</v>
      </c>
    </row>
    <row r="413" spans="1:16" ht="14" customHeight="1" x14ac:dyDescent="0.35">
      <c r="A413" s="27" t="str">
        <f t="shared" si="6"/>
        <v>PGIM UK Affordable Housing Fund|Buckinghamshire Pension Fund</v>
      </c>
      <c r="B413" s="52" t="s">
        <v>296</v>
      </c>
      <c r="C413" s="52" t="s">
        <v>223</v>
      </c>
      <c r="D413" s="52" t="s">
        <v>3</v>
      </c>
      <c r="E413" s="52" t="s">
        <v>387</v>
      </c>
      <c r="F413" s="52" t="s">
        <v>44</v>
      </c>
      <c r="G413" s="52">
        <v>10000000</v>
      </c>
      <c r="H413" s="52">
        <v>9995567</v>
      </c>
      <c r="I413" s="52">
        <v>0</v>
      </c>
      <c r="J413" s="52">
        <v>10667881</v>
      </c>
      <c r="K413" s="52">
        <v>10667881</v>
      </c>
      <c r="L413" s="52">
        <v>1.07</v>
      </c>
      <c r="M413" s="52">
        <v>3.6999999999999998E-2</v>
      </c>
      <c r="N413" s="52">
        <v>0</v>
      </c>
      <c r="O413" s="52" t="s">
        <v>316</v>
      </c>
      <c r="P413" s="52" t="s">
        <v>317</v>
      </c>
    </row>
    <row r="414" spans="1:16" ht="14" customHeight="1" x14ac:dyDescent="0.35">
      <c r="A414" s="27" t="str">
        <f t="shared" si="6"/>
        <v>PGIM UK Affordable Housing Fund|Gloucestershire Pension Fund</v>
      </c>
      <c r="B414" s="52" t="s">
        <v>296</v>
      </c>
      <c r="C414" s="52" t="s">
        <v>223</v>
      </c>
      <c r="D414" s="52" t="s">
        <v>8</v>
      </c>
      <c r="E414" s="52" t="s">
        <v>387</v>
      </c>
      <c r="F414" s="52" t="s">
        <v>44</v>
      </c>
      <c r="G414" s="52">
        <v>9000000</v>
      </c>
      <c r="H414" s="52">
        <v>8996541</v>
      </c>
      <c r="I414" s="52">
        <v>0</v>
      </c>
      <c r="J414" s="52">
        <v>9638758</v>
      </c>
      <c r="K414" s="52">
        <v>9638758</v>
      </c>
      <c r="L414" s="52">
        <v>1.07</v>
      </c>
      <c r="M414" s="52">
        <v>3.7999999999999999E-2</v>
      </c>
      <c r="N414" s="52">
        <v>0</v>
      </c>
      <c r="O414" s="52" t="s">
        <v>316</v>
      </c>
      <c r="P414" s="52" t="s">
        <v>317</v>
      </c>
    </row>
    <row r="415" spans="1:16" ht="14" customHeight="1" x14ac:dyDescent="0.35">
      <c r="A415" s="27" t="str">
        <f t="shared" si="6"/>
        <v>PGIM UK Affordable Housing Fund|Cornwall Pension Fund</v>
      </c>
      <c r="B415" s="52" t="s">
        <v>296</v>
      </c>
      <c r="C415" s="52" t="s">
        <v>223</v>
      </c>
      <c r="D415" s="52" t="s">
        <v>4</v>
      </c>
      <c r="E415" s="52" t="s">
        <v>387</v>
      </c>
      <c r="F415" s="52" t="s">
        <v>44</v>
      </c>
      <c r="G415" s="52">
        <v>7000000</v>
      </c>
      <c r="H415" s="52">
        <v>7000000</v>
      </c>
      <c r="I415" s="52">
        <v>182655</v>
      </c>
      <c r="J415" s="52">
        <v>7257658</v>
      </c>
      <c r="K415" s="52">
        <v>7440313</v>
      </c>
      <c r="L415" s="52">
        <v>1.06</v>
      </c>
      <c r="M415" s="52">
        <v>4.3999999999999997E-2</v>
      </c>
      <c r="N415" s="52">
        <v>0</v>
      </c>
      <c r="O415" s="52" t="s">
        <v>316</v>
      </c>
      <c r="P415" s="52" t="s">
        <v>317</v>
      </c>
    </row>
    <row r="416" spans="1:16" ht="14" customHeight="1" x14ac:dyDescent="0.35">
      <c r="A416" s="27" t="str">
        <f t="shared" si="6"/>
        <v>PGIM UK Affordable Housing Fund|Somerset County Council Pension Fund</v>
      </c>
      <c r="B416" s="52" t="s">
        <v>296</v>
      </c>
      <c r="C416" s="52" t="s">
        <v>223</v>
      </c>
      <c r="D416" s="52" t="s">
        <v>10</v>
      </c>
      <c r="E416" s="52" t="s">
        <v>387</v>
      </c>
      <c r="F416" s="52" t="s">
        <v>44</v>
      </c>
      <c r="G416" s="52">
        <v>11000000</v>
      </c>
      <c r="H416" s="52">
        <v>11000000</v>
      </c>
      <c r="I416" s="52">
        <v>268853</v>
      </c>
      <c r="J416" s="52">
        <v>11335412</v>
      </c>
      <c r="K416" s="52">
        <v>11604264</v>
      </c>
      <c r="L416" s="52">
        <v>1.05</v>
      </c>
      <c r="M416" s="52">
        <v>4.2000000000000003E-2</v>
      </c>
      <c r="N416" s="52">
        <v>0</v>
      </c>
      <c r="O416" s="52" t="s">
        <v>316</v>
      </c>
      <c r="P416" s="52" t="s">
        <v>317</v>
      </c>
    </row>
    <row r="417" spans="1:16" ht="14" customHeight="1" x14ac:dyDescent="0.35">
      <c r="A417" s="27" t="str">
        <f t="shared" si="6"/>
        <v>PGIM UK Affordable Housing Fund|Wiltshire Pension Fund</v>
      </c>
      <c r="B417" s="52" t="s">
        <v>296</v>
      </c>
      <c r="C417" s="52" t="s">
        <v>223</v>
      </c>
      <c r="D417" s="52" t="s">
        <v>11</v>
      </c>
      <c r="E417" s="52" t="s">
        <v>387</v>
      </c>
      <c r="F417" s="52" t="s">
        <v>44</v>
      </c>
      <c r="G417" s="52">
        <v>10600000</v>
      </c>
      <c r="H417" s="52">
        <v>0</v>
      </c>
      <c r="I417" s="52">
        <v>0</v>
      </c>
      <c r="J417" s="52">
        <v>0</v>
      </c>
      <c r="K417" s="52">
        <v>0</v>
      </c>
      <c r="L417" s="52"/>
      <c r="M417" s="52"/>
      <c r="N417" s="52">
        <v>10600000</v>
      </c>
      <c r="O417" s="52" t="s">
        <v>316</v>
      </c>
      <c r="P417" s="52" t="s">
        <v>317</v>
      </c>
    </row>
    <row r="418" spans="1:16" ht="14" customHeight="1" x14ac:dyDescent="0.35">
      <c r="A418" s="27" t="str">
        <f t="shared" si="6"/>
        <v>PP Property Finance PCC|Cornwall Pension Fund</v>
      </c>
      <c r="B418" s="52" t="s">
        <v>296</v>
      </c>
      <c r="C418" s="52" t="s">
        <v>225</v>
      </c>
      <c r="D418" s="52" t="s">
        <v>4</v>
      </c>
      <c r="E418" s="52" t="s">
        <v>388</v>
      </c>
      <c r="F418" s="52" t="s">
        <v>44</v>
      </c>
      <c r="G418" s="52">
        <v>9878695</v>
      </c>
      <c r="H418" s="52">
        <v>19148719</v>
      </c>
      <c r="I418" s="52">
        <v>14070024</v>
      </c>
      <c r="J418" s="52">
        <v>8526914</v>
      </c>
      <c r="K418" s="52">
        <v>22596938</v>
      </c>
      <c r="L418" s="52">
        <v>1.18</v>
      </c>
      <c r="M418" s="52">
        <v>7.6999999999999999E-2</v>
      </c>
      <c r="N418" s="52">
        <v>0</v>
      </c>
      <c r="O418" s="52" t="s">
        <v>316</v>
      </c>
      <c r="P418" s="52" t="s">
        <v>317</v>
      </c>
    </row>
    <row r="419" spans="1:16" ht="14" customHeight="1" x14ac:dyDescent="0.35">
      <c r="A419" s="27" t="str">
        <f t="shared" si="6"/>
        <v>Ribston UK Industrial|Devon Pension Fund</v>
      </c>
      <c r="B419" s="52" t="s">
        <v>296</v>
      </c>
      <c r="C419" s="52" t="s">
        <v>227</v>
      </c>
      <c r="D419" s="52" t="s">
        <v>5</v>
      </c>
      <c r="E419" s="52" t="s">
        <v>389</v>
      </c>
      <c r="F419" s="52" t="s">
        <v>44</v>
      </c>
      <c r="G419" s="52">
        <v>14500000</v>
      </c>
      <c r="H419" s="52">
        <v>15313680</v>
      </c>
      <c r="I419" s="52">
        <v>11604171</v>
      </c>
      <c r="J419" s="52">
        <v>12297613</v>
      </c>
      <c r="K419" s="52">
        <v>23901785</v>
      </c>
      <c r="L419" s="52">
        <v>1.56</v>
      </c>
      <c r="M419" s="52">
        <v>0.08</v>
      </c>
      <c r="N419" s="52">
        <v>0</v>
      </c>
      <c r="O419" s="52" t="s">
        <v>316</v>
      </c>
      <c r="P419" s="52" t="s">
        <v>317</v>
      </c>
    </row>
    <row r="420" spans="1:16" ht="14" customHeight="1" x14ac:dyDescent="0.35">
      <c r="A420" s="27" t="str">
        <f t="shared" si="6"/>
        <v>Ribston UK Industrial|Buckinghamshire Pension Fund</v>
      </c>
      <c r="B420" s="52" t="s">
        <v>296</v>
      </c>
      <c r="C420" s="52" t="s">
        <v>227</v>
      </c>
      <c r="D420" s="52" t="s">
        <v>3</v>
      </c>
      <c r="E420" s="52" t="s">
        <v>389</v>
      </c>
      <c r="F420" s="52" t="s">
        <v>44</v>
      </c>
      <c r="G420" s="52">
        <v>20000000</v>
      </c>
      <c r="H420" s="52">
        <v>20937434</v>
      </c>
      <c r="I420" s="52">
        <v>17388382</v>
      </c>
      <c r="J420" s="52">
        <v>13162494</v>
      </c>
      <c r="K420" s="52">
        <v>30550875</v>
      </c>
      <c r="L420" s="52">
        <v>1.46</v>
      </c>
      <c r="M420" s="52">
        <v>8.3000000000000004E-2</v>
      </c>
      <c r="N420" s="52">
        <v>0</v>
      </c>
      <c r="O420" s="52" t="s">
        <v>316</v>
      </c>
      <c r="P420" s="52" t="s">
        <v>317</v>
      </c>
    </row>
    <row r="421" spans="1:16" ht="14" customHeight="1" x14ac:dyDescent="0.35">
      <c r="A421" s="27" t="str">
        <f t="shared" si="6"/>
        <v>Schroder UK Real Estate Fund|Gloucestershire Pension Fund</v>
      </c>
      <c r="B421" s="52" t="s">
        <v>296</v>
      </c>
      <c r="C421" s="52" t="s">
        <v>229</v>
      </c>
      <c r="D421" s="52" t="s">
        <v>8</v>
      </c>
      <c r="E421" s="52" t="s">
        <v>390</v>
      </c>
      <c r="F421" s="52" t="s">
        <v>44</v>
      </c>
      <c r="G421" s="52">
        <v>12432874</v>
      </c>
      <c r="H421" s="52">
        <v>12390964</v>
      </c>
      <c r="I421" s="52">
        <v>1987497</v>
      </c>
      <c r="J421" s="52">
        <v>10116334</v>
      </c>
      <c r="K421" s="52">
        <v>12103831</v>
      </c>
      <c r="L421" s="52">
        <v>0.98</v>
      </c>
      <c r="M421" s="52">
        <v>-6.0000000000000001E-3</v>
      </c>
      <c r="N421" s="52">
        <v>0</v>
      </c>
      <c r="O421" s="52" t="s">
        <v>316</v>
      </c>
      <c r="P421" s="52" t="s">
        <v>317</v>
      </c>
    </row>
    <row r="422" spans="1:16" ht="14" customHeight="1" x14ac:dyDescent="0.35">
      <c r="A422" s="27" t="str">
        <f t="shared" si="6"/>
        <v>Schroder UK Real Estate Fund|Oxfordshire Pension Fund</v>
      </c>
      <c r="B422" s="52" t="s">
        <v>296</v>
      </c>
      <c r="C422" s="52" t="s">
        <v>229</v>
      </c>
      <c r="D422" s="52" t="s">
        <v>9</v>
      </c>
      <c r="E422" s="52" t="s">
        <v>390</v>
      </c>
      <c r="F422" s="52" t="s">
        <v>44</v>
      </c>
      <c r="G422" s="52">
        <v>15819376</v>
      </c>
      <c r="H422" s="52">
        <v>15742294</v>
      </c>
      <c r="I422" s="52">
        <v>3240070</v>
      </c>
      <c r="J422" s="52">
        <v>16632100</v>
      </c>
      <c r="K422" s="52">
        <v>19872170</v>
      </c>
      <c r="L422" s="52">
        <v>1.26</v>
      </c>
      <c r="M422" s="52">
        <v>3.3000000000000002E-2</v>
      </c>
      <c r="N422" s="52">
        <v>0</v>
      </c>
      <c r="O422" s="52" t="s">
        <v>316</v>
      </c>
      <c r="P422" s="52" t="s">
        <v>317</v>
      </c>
    </row>
    <row r="423" spans="1:16" ht="14" customHeight="1" x14ac:dyDescent="0.35">
      <c r="A423" s="27" t="str">
        <f t="shared" si="6"/>
        <v>Schroder UK Real Estate Fund|Wiltshire Pension Fund</v>
      </c>
      <c r="B423" s="52" t="s">
        <v>296</v>
      </c>
      <c r="C423" s="52" t="s">
        <v>229</v>
      </c>
      <c r="D423" s="52" t="s">
        <v>11</v>
      </c>
      <c r="E423" s="52" t="s">
        <v>390</v>
      </c>
      <c r="F423" s="52" t="s">
        <v>44</v>
      </c>
      <c r="G423" s="52">
        <v>19068872</v>
      </c>
      <c r="H423" s="52">
        <v>18966263</v>
      </c>
      <c r="I423" s="52">
        <v>8344113</v>
      </c>
      <c r="J423" s="52">
        <v>20669856</v>
      </c>
      <c r="K423" s="52">
        <v>29013969</v>
      </c>
      <c r="L423" s="52">
        <v>1.53</v>
      </c>
      <c r="M423" s="52">
        <v>0.05</v>
      </c>
      <c r="N423" s="52">
        <v>0</v>
      </c>
      <c r="O423" s="52" t="s">
        <v>316</v>
      </c>
      <c r="P423" s="52" t="s">
        <v>317</v>
      </c>
    </row>
    <row r="424" spans="1:16" ht="14" customHeight="1" x14ac:dyDescent="0.35">
      <c r="A424" s="27" t="str">
        <f t="shared" si="6"/>
        <v>Schroder UK Real Estate Fund|Devon Pension Fund</v>
      </c>
      <c r="B424" s="52" t="s">
        <v>296</v>
      </c>
      <c r="C424" s="52" t="s">
        <v>229</v>
      </c>
      <c r="D424" s="52" t="s">
        <v>5</v>
      </c>
      <c r="E424" s="52" t="s">
        <v>390</v>
      </c>
      <c r="F424" s="52" t="s">
        <v>44</v>
      </c>
      <c r="G424" s="52">
        <v>36963219</v>
      </c>
      <c r="H424" s="52">
        <v>36806617</v>
      </c>
      <c r="I424" s="52">
        <v>13922122</v>
      </c>
      <c r="J424" s="52">
        <v>30470201</v>
      </c>
      <c r="K424" s="52">
        <v>44392323</v>
      </c>
      <c r="L424" s="52">
        <v>1.21</v>
      </c>
      <c r="M424" s="52">
        <v>3.9E-2</v>
      </c>
      <c r="N424" s="52">
        <v>0</v>
      </c>
      <c r="O424" s="52" t="s">
        <v>316</v>
      </c>
      <c r="P424" s="52" t="s">
        <v>317</v>
      </c>
    </row>
    <row r="425" spans="1:16" ht="14" customHeight="1" x14ac:dyDescent="0.35">
      <c r="A425" s="27" t="str">
        <f t="shared" si="6"/>
        <v>Schroder UK Real Estate Fund|Cornwall Pension Fund</v>
      </c>
      <c r="B425" s="52" t="s">
        <v>296</v>
      </c>
      <c r="C425" s="52" t="s">
        <v>229</v>
      </c>
      <c r="D425" s="52" t="s">
        <v>4</v>
      </c>
      <c r="E425" s="52" t="s">
        <v>390</v>
      </c>
      <c r="F425" s="52" t="s">
        <v>44</v>
      </c>
      <c r="G425" s="52">
        <v>27313316</v>
      </c>
      <c r="H425" s="52">
        <v>27231873</v>
      </c>
      <c r="I425" s="52">
        <v>25778404</v>
      </c>
      <c r="J425" s="52">
        <v>12155489</v>
      </c>
      <c r="K425" s="52">
        <v>37933893</v>
      </c>
      <c r="L425" s="52">
        <v>1.39</v>
      </c>
      <c r="M425" s="52">
        <v>5.3999999999999999E-2</v>
      </c>
      <c r="N425" s="52">
        <v>0</v>
      </c>
      <c r="O425" s="52" t="s">
        <v>316</v>
      </c>
      <c r="P425" s="52" t="s">
        <v>317</v>
      </c>
    </row>
    <row r="426" spans="1:16" ht="14" customHeight="1" x14ac:dyDescent="0.35">
      <c r="A426" s="27" t="str">
        <f t="shared" si="6"/>
        <v>Schroder UK Real Estate Fund|Buckinghamshire Pension Fund</v>
      </c>
      <c r="B426" s="52" t="s">
        <v>296</v>
      </c>
      <c r="C426" s="52" t="s">
        <v>229</v>
      </c>
      <c r="D426" s="52" t="s">
        <v>3</v>
      </c>
      <c r="E426" s="52" t="s">
        <v>390</v>
      </c>
      <c r="F426" s="52" t="s">
        <v>44</v>
      </c>
      <c r="G426" s="52">
        <v>23000017</v>
      </c>
      <c r="H426" s="52">
        <v>22925279</v>
      </c>
      <c r="I426" s="52">
        <v>33958</v>
      </c>
      <c r="J426" s="52">
        <v>21840616</v>
      </c>
      <c r="K426" s="52">
        <v>21874574</v>
      </c>
      <c r="L426" s="52">
        <v>0.95</v>
      </c>
      <c r="M426" s="52">
        <v>-0.02</v>
      </c>
      <c r="N426" s="52">
        <v>0</v>
      </c>
      <c r="O426" s="52" t="s">
        <v>316</v>
      </c>
      <c r="P426" s="52" t="s">
        <v>317</v>
      </c>
    </row>
    <row r="427" spans="1:16" ht="14" customHeight="1" x14ac:dyDescent="0.35">
      <c r="A427" s="27" t="str">
        <f t="shared" si="6"/>
        <v>Schroder UK Real Estate Fund|Avon Pension Fund</v>
      </c>
      <c r="B427" s="52" t="s">
        <v>296</v>
      </c>
      <c r="C427" s="52" t="s">
        <v>229</v>
      </c>
      <c r="D427" s="52" t="s">
        <v>2</v>
      </c>
      <c r="E427" s="52" t="s">
        <v>390</v>
      </c>
      <c r="F427" s="52" t="s">
        <v>44</v>
      </c>
      <c r="G427" s="52">
        <v>22428869</v>
      </c>
      <c r="H427" s="52">
        <v>22347747</v>
      </c>
      <c r="I427" s="52">
        <v>0</v>
      </c>
      <c r="J427" s="52">
        <v>19532080</v>
      </c>
      <c r="K427" s="52">
        <v>19532080</v>
      </c>
      <c r="L427" s="52">
        <v>0.87</v>
      </c>
      <c r="M427" s="52">
        <v>-5.1999999999999998E-2</v>
      </c>
      <c r="N427" s="52">
        <v>0</v>
      </c>
      <c r="O427" s="52" t="s">
        <v>316</v>
      </c>
      <c r="P427" s="52" t="s">
        <v>317</v>
      </c>
    </row>
    <row r="428" spans="1:16" ht="14" customHeight="1" x14ac:dyDescent="0.35">
      <c r="A428" s="27" t="str">
        <f t="shared" si="6"/>
        <v>UBS Life Sciences Trust|Wiltshire Pension Fund</v>
      </c>
      <c r="B428" s="52" t="s">
        <v>296</v>
      </c>
      <c r="C428" s="52" t="s">
        <v>233</v>
      </c>
      <c r="D428" s="52" t="s">
        <v>11</v>
      </c>
      <c r="E428" s="52" t="s">
        <v>391</v>
      </c>
      <c r="F428" s="52" t="s">
        <v>44</v>
      </c>
      <c r="G428" s="52">
        <v>10600000</v>
      </c>
      <c r="H428" s="52">
        <v>11584125</v>
      </c>
      <c r="I428" s="52">
        <v>1577891</v>
      </c>
      <c r="J428" s="52">
        <v>6893842</v>
      </c>
      <c r="K428" s="52">
        <v>8471733</v>
      </c>
      <c r="L428" s="52">
        <v>0.73</v>
      </c>
      <c r="M428" s="52">
        <v>-0.18</v>
      </c>
      <c r="N428" s="52">
        <v>597045</v>
      </c>
      <c r="O428" s="52" t="s">
        <v>316</v>
      </c>
      <c r="P428" s="52" t="s">
        <v>317</v>
      </c>
    </row>
    <row r="429" spans="1:16" ht="14" customHeight="1" x14ac:dyDescent="0.35">
      <c r="A429" s="27" t="str">
        <f t="shared" si="6"/>
        <v>UBS Life Sciences Trust|Avon Pension Fund</v>
      </c>
      <c r="B429" s="52" t="s">
        <v>296</v>
      </c>
      <c r="C429" s="52" t="s">
        <v>233</v>
      </c>
      <c r="D429" s="52" t="s">
        <v>2</v>
      </c>
      <c r="E429" s="52" t="s">
        <v>391</v>
      </c>
      <c r="F429" s="52" t="s">
        <v>44</v>
      </c>
      <c r="G429" s="52">
        <v>8400000</v>
      </c>
      <c r="H429" s="52">
        <v>9179777</v>
      </c>
      <c r="I429" s="52">
        <v>1250166</v>
      </c>
      <c r="J429" s="52">
        <v>5463045</v>
      </c>
      <c r="K429" s="52">
        <v>6713210</v>
      </c>
      <c r="L429" s="52">
        <v>0.73</v>
      </c>
      <c r="M429" s="52">
        <v>-0.18</v>
      </c>
      <c r="N429" s="52">
        <v>473130</v>
      </c>
      <c r="O429" s="52" t="s">
        <v>316</v>
      </c>
      <c r="P429" s="52" t="s">
        <v>317</v>
      </c>
    </row>
    <row r="430" spans="1:16" ht="14" customHeight="1" x14ac:dyDescent="0.35">
      <c r="A430" s="27" t="str">
        <f t="shared" si="6"/>
        <v>UBS Life Sciences Trust|Buckinghamshire Pension Fund</v>
      </c>
      <c r="B430" s="52" t="s">
        <v>296</v>
      </c>
      <c r="C430" s="52" t="s">
        <v>233</v>
      </c>
      <c r="D430" s="52" t="s">
        <v>3</v>
      </c>
      <c r="E430" s="52" t="s">
        <v>391</v>
      </c>
      <c r="F430" s="52" t="s">
        <v>44</v>
      </c>
      <c r="G430" s="52">
        <v>9400000</v>
      </c>
      <c r="H430" s="52">
        <v>10272969</v>
      </c>
      <c r="I430" s="52">
        <v>1399477</v>
      </c>
      <c r="J430" s="52">
        <v>6113408</v>
      </c>
      <c r="K430" s="52">
        <v>7512884</v>
      </c>
      <c r="L430" s="52">
        <v>0.73</v>
      </c>
      <c r="M430" s="52">
        <v>-0.18</v>
      </c>
      <c r="N430" s="52">
        <v>529455</v>
      </c>
      <c r="O430" s="52" t="s">
        <v>316</v>
      </c>
      <c r="P430" s="52" t="s">
        <v>317</v>
      </c>
    </row>
    <row r="431" spans="1:16" ht="14" customHeight="1" x14ac:dyDescent="0.35">
      <c r="A431" s="27" t="str">
        <f t="shared" si="6"/>
        <v>UBS Life Sciences Trust|Cornwall Pension Fund</v>
      </c>
      <c r="B431" s="52" t="s">
        <v>296</v>
      </c>
      <c r="C431" s="52" t="s">
        <v>233</v>
      </c>
      <c r="D431" s="52" t="s">
        <v>4</v>
      </c>
      <c r="E431" s="52" t="s">
        <v>391</v>
      </c>
      <c r="F431" s="52" t="s">
        <v>44</v>
      </c>
      <c r="G431" s="52">
        <v>6400000</v>
      </c>
      <c r="H431" s="52">
        <v>6994236</v>
      </c>
      <c r="I431" s="52">
        <v>952809</v>
      </c>
      <c r="J431" s="52">
        <v>4162320</v>
      </c>
      <c r="K431" s="52">
        <v>5115128</v>
      </c>
      <c r="L431" s="52">
        <v>0.73</v>
      </c>
      <c r="M431" s="52">
        <v>-0.18</v>
      </c>
      <c r="N431" s="52">
        <v>360480</v>
      </c>
      <c r="O431" s="52" t="s">
        <v>316</v>
      </c>
      <c r="P431" s="52" t="s">
        <v>317</v>
      </c>
    </row>
    <row r="432" spans="1:16" ht="14" customHeight="1" x14ac:dyDescent="0.35">
      <c r="A432" s="27" t="str">
        <f t="shared" si="6"/>
        <v>UBS Life Sciences Trust|Devon Pension Fund</v>
      </c>
      <c r="B432" s="52" t="s">
        <v>296</v>
      </c>
      <c r="C432" s="52" t="s">
        <v>233</v>
      </c>
      <c r="D432" s="52" t="s">
        <v>5</v>
      </c>
      <c r="E432" s="52" t="s">
        <v>391</v>
      </c>
      <c r="F432" s="52" t="s">
        <v>44</v>
      </c>
      <c r="G432" s="52">
        <v>18000000</v>
      </c>
      <c r="H432" s="52">
        <v>19671131</v>
      </c>
      <c r="I432" s="52">
        <v>2679167</v>
      </c>
      <c r="J432" s="52">
        <v>11706525</v>
      </c>
      <c r="K432" s="52">
        <v>14385692</v>
      </c>
      <c r="L432" s="52">
        <v>0.73</v>
      </c>
      <c r="M432" s="52">
        <v>-0.18</v>
      </c>
      <c r="N432" s="52">
        <v>1013850</v>
      </c>
      <c r="O432" s="52" t="s">
        <v>316</v>
      </c>
      <c r="P432" s="52" t="s">
        <v>317</v>
      </c>
    </row>
    <row r="433" spans="1:16" ht="14" customHeight="1" x14ac:dyDescent="0.35">
      <c r="A433" s="27" t="str">
        <f t="shared" si="6"/>
        <v>UBS Life Sciences Trust|Gloucestershire Pension Fund</v>
      </c>
      <c r="B433" s="52" t="s">
        <v>296</v>
      </c>
      <c r="C433" s="52" t="s">
        <v>233</v>
      </c>
      <c r="D433" s="52" t="s">
        <v>8</v>
      </c>
      <c r="E433" s="52" t="s">
        <v>391</v>
      </c>
      <c r="F433" s="52" t="s">
        <v>44</v>
      </c>
      <c r="G433" s="52">
        <v>8400000</v>
      </c>
      <c r="H433" s="52">
        <v>9179777</v>
      </c>
      <c r="I433" s="52">
        <v>1250166</v>
      </c>
      <c r="J433" s="52">
        <v>5463045</v>
      </c>
      <c r="K433" s="52">
        <v>6713210</v>
      </c>
      <c r="L433" s="52">
        <v>0.73</v>
      </c>
      <c r="M433" s="52">
        <v>-0.18</v>
      </c>
      <c r="N433" s="52">
        <v>473130</v>
      </c>
      <c r="O433" s="52" t="s">
        <v>316</v>
      </c>
      <c r="P433" s="52" t="s">
        <v>317</v>
      </c>
    </row>
    <row r="434" spans="1:16" ht="14" customHeight="1" x14ac:dyDescent="0.35">
      <c r="A434" s="27" t="str">
        <f t="shared" si="6"/>
        <v>UBS Life Sciences Trust|Oxfordshire Pension Fund</v>
      </c>
      <c r="B434" s="52" t="s">
        <v>296</v>
      </c>
      <c r="C434" s="52" t="s">
        <v>233</v>
      </c>
      <c r="D434" s="52" t="s">
        <v>9</v>
      </c>
      <c r="E434" s="52" t="s">
        <v>391</v>
      </c>
      <c r="F434" s="52" t="s">
        <v>44</v>
      </c>
      <c r="G434" s="52">
        <v>6000000</v>
      </c>
      <c r="H434" s="52">
        <v>6557044</v>
      </c>
      <c r="I434" s="52">
        <v>892915</v>
      </c>
      <c r="J434" s="52">
        <v>3902175</v>
      </c>
      <c r="K434" s="52">
        <v>4795090</v>
      </c>
      <c r="L434" s="52">
        <v>0.73</v>
      </c>
      <c r="M434" s="52">
        <v>-0.18</v>
      </c>
      <c r="N434" s="52">
        <v>337950</v>
      </c>
      <c r="O434" s="52" t="s">
        <v>316</v>
      </c>
      <c r="P434" s="52" t="s">
        <v>317</v>
      </c>
    </row>
    <row r="435" spans="1:16" ht="14" customHeight="1" x14ac:dyDescent="0.35">
      <c r="A435" s="27" t="str">
        <f t="shared" ref="A435:A443" si="7">C435&amp;"|"&amp;D435</f>
        <v>UBS Life Sciences Trust|Somerset County Council Pension Fund</v>
      </c>
      <c r="B435" s="52" t="s">
        <v>296</v>
      </c>
      <c r="C435" s="52" t="s">
        <v>233</v>
      </c>
      <c r="D435" s="52" t="s">
        <v>10</v>
      </c>
      <c r="E435" s="52" t="s">
        <v>391</v>
      </c>
      <c r="F435" s="52" t="s">
        <v>44</v>
      </c>
      <c r="G435" s="52">
        <v>10600000</v>
      </c>
      <c r="H435" s="52">
        <v>11584125</v>
      </c>
      <c r="I435" s="52">
        <v>1577891</v>
      </c>
      <c r="J435" s="52">
        <v>6893842</v>
      </c>
      <c r="K435" s="52">
        <v>8471733</v>
      </c>
      <c r="L435" s="52">
        <v>0.73</v>
      </c>
      <c r="M435" s="52">
        <v>-0.18</v>
      </c>
      <c r="N435" s="52">
        <v>597045</v>
      </c>
      <c r="O435" s="52" t="s">
        <v>316</v>
      </c>
      <c r="P435" s="52" t="s">
        <v>317</v>
      </c>
    </row>
    <row r="436" spans="1:16" ht="14" customHeight="1" x14ac:dyDescent="0.35">
      <c r="A436" s="27" t="str">
        <f t="shared" si="7"/>
        <v>UBS Triton Property Unit Trust|Wiltshire Pension Fund</v>
      </c>
      <c r="B436" s="52" t="s">
        <v>296</v>
      </c>
      <c r="C436" s="52" t="s">
        <v>231</v>
      </c>
      <c r="D436" s="52" t="s">
        <v>11</v>
      </c>
      <c r="E436" s="52" t="s">
        <v>391</v>
      </c>
      <c r="F436" s="52" t="s">
        <v>44</v>
      </c>
      <c r="G436" s="52">
        <v>26014730</v>
      </c>
      <c r="H436" s="52">
        <v>25995965</v>
      </c>
      <c r="I436" s="52">
        <v>7402614</v>
      </c>
      <c r="J436" s="52">
        <v>25171554</v>
      </c>
      <c r="K436" s="52">
        <v>32574168</v>
      </c>
      <c r="L436" s="52">
        <v>1.25</v>
      </c>
      <c r="M436" s="52">
        <v>4.5999999999999999E-2</v>
      </c>
      <c r="N436" s="52">
        <v>0</v>
      </c>
      <c r="O436" s="52" t="s">
        <v>316</v>
      </c>
      <c r="P436" s="52" t="s">
        <v>317</v>
      </c>
    </row>
    <row r="437" spans="1:16" ht="14" customHeight="1" x14ac:dyDescent="0.35">
      <c r="A437" s="27" t="str">
        <f t="shared" si="7"/>
        <v>UBS Triton Property Unit Trust|Oxfordshire Pension Fund</v>
      </c>
      <c r="B437" s="52" t="s">
        <v>296</v>
      </c>
      <c r="C437" s="52" t="s">
        <v>231</v>
      </c>
      <c r="D437" s="52" t="s">
        <v>9</v>
      </c>
      <c r="E437" s="52" t="s">
        <v>391</v>
      </c>
      <c r="F437" s="52" t="s">
        <v>44</v>
      </c>
      <c r="G437" s="52">
        <v>20249851</v>
      </c>
      <c r="H437" s="52">
        <v>20199211</v>
      </c>
      <c r="I437" s="52">
        <v>4584061</v>
      </c>
      <c r="J437" s="52">
        <v>18768566</v>
      </c>
      <c r="K437" s="52">
        <v>23352627</v>
      </c>
      <c r="L437" s="52">
        <v>1.1599999999999999</v>
      </c>
      <c r="M437" s="52">
        <v>2.5000000000000001E-2</v>
      </c>
      <c r="N437" s="52">
        <v>0</v>
      </c>
      <c r="O437" s="52" t="s">
        <v>316</v>
      </c>
      <c r="P437" s="52" t="s">
        <v>317</v>
      </c>
    </row>
    <row r="438" spans="1:16" ht="14" customHeight="1" x14ac:dyDescent="0.35">
      <c r="A438" s="27" t="str">
        <f t="shared" si="7"/>
        <v>UBS Triton Property Unit Trust|Gloucestershire Pension Fund</v>
      </c>
      <c r="B438" s="52" t="s">
        <v>296</v>
      </c>
      <c r="C438" s="52" t="s">
        <v>231</v>
      </c>
      <c r="D438" s="52" t="s">
        <v>8</v>
      </c>
      <c r="E438" s="52" t="s">
        <v>391</v>
      </c>
      <c r="F438" s="52" t="s">
        <v>44</v>
      </c>
      <c r="G438" s="52">
        <v>23488556</v>
      </c>
      <c r="H438" s="52">
        <v>23400835</v>
      </c>
      <c r="I438" s="52">
        <v>2438375</v>
      </c>
      <c r="J438" s="52">
        <v>21916702</v>
      </c>
      <c r="K438" s="52">
        <v>24355077</v>
      </c>
      <c r="L438" s="52">
        <v>1.04</v>
      </c>
      <c r="M438" s="52">
        <v>1.2E-2</v>
      </c>
      <c r="N438" s="52">
        <v>0</v>
      </c>
      <c r="O438" s="52" t="s">
        <v>316</v>
      </c>
      <c r="P438" s="52" t="s">
        <v>317</v>
      </c>
    </row>
    <row r="439" spans="1:16" ht="14" customHeight="1" x14ac:dyDescent="0.35">
      <c r="A439" s="27" t="str">
        <f t="shared" si="7"/>
        <v>UBS Triton Property Unit Trust|Cornwall Pension Fund</v>
      </c>
      <c r="B439" s="52" t="s">
        <v>296</v>
      </c>
      <c r="C439" s="52" t="s">
        <v>231</v>
      </c>
      <c r="D439" s="52" t="s">
        <v>4</v>
      </c>
      <c r="E439" s="52" t="s">
        <v>391</v>
      </c>
      <c r="F439" s="52" t="s">
        <v>44</v>
      </c>
      <c r="G439" s="52">
        <v>27842382</v>
      </c>
      <c r="H439" s="52">
        <v>27842382</v>
      </c>
      <c r="I439" s="52">
        <v>16788395</v>
      </c>
      <c r="J439" s="52">
        <v>16440034</v>
      </c>
      <c r="K439" s="52">
        <v>33228430</v>
      </c>
      <c r="L439" s="52">
        <v>1.19</v>
      </c>
      <c r="M439" s="52">
        <v>6.4000000000000001E-2</v>
      </c>
      <c r="N439" s="52">
        <v>0</v>
      </c>
      <c r="O439" s="52" t="s">
        <v>316</v>
      </c>
      <c r="P439" s="52" t="s">
        <v>317</v>
      </c>
    </row>
    <row r="440" spans="1:16" ht="14" customHeight="1" x14ac:dyDescent="0.35">
      <c r="A440" s="27" t="str">
        <f t="shared" si="7"/>
        <v>UBS Triton Property Unit Trust|Devon Pension Fund</v>
      </c>
      <c r="B440" s="52" t="s">
        <v>296</v>
      </c>
      <c r="C440" s="52" t="s">
        <v>231</v>
      </c>
      <c r="D440" s="52" t="s">
        <v>5</v>
      </c>
      <c r="E440" s="52" t="s">
        <v>391</v>
      </c>
      <c r="F440" s="52" t="s">
        <v>44</v>
      </c>
      <c r="G440" s="52">
        <v>33040319</v>
      </c>
      <c r="H440" s="52">
        <v>32807027</v>
      </c>
      <c r="I440" s="52">
        <v>3373312</v>
      </c>
      <c r="J440" s="52">
        <v>32673001</v>
      </c>
      <c r="K440" s="52">
        <v>36046313</v>
      </c>
      <c r="L440" s="52">
        <v>1.1000000000000001</v>
      </c>
      <c r="M440" s="52">
        <v>2.9000000000000001E-2</v>
      </c>
      <c r="N440" s="52">
        <v>0</v>
      </c>
      <c r="O440" s="52" t="s">
        <v>316</v>
      </c>
      <c r="P440" s="52" t="s">
        <v>317</v>
      </c>
    </row>
    <row r="441" spans="1:16" ht="14" customHeight="1" x14ac:dyDescent="0.35">
      <c r="A441" s="27" t="str">
        <f t="shared" si="7"/>
        <v>UBS Triton Property Unit Trust|Buckinghamshire Pension Fund</v>
      </c>
      <c r="B441" s="52" t="s">
        <v>296</v>
      </c>
      <c r="C441" s="52" t="s">
        <v>231</v>
      </c>
      <c r="D441" s="52" t="s">
        <v>3</v>
      </c>
      <c r="E441" s="52" t="s">
        <v>391</v>
      </c>
      <c r="F441" s="52" t="s">
        <v>44</v>
      </c>
      <c r="G441" s="52">
        <v>23001017</v>
      </c>
      <c r="H441" s="52">
        <v>22968434</v>
      </c>
      <c r="I441" s="52">
        <v>0</v>
      </c>
      <c r="J441" s="52">
        <v>23458385</v>
      </c>
      <c r="K441" s="52">
        <v>23458385</v>
      </c>
      <c r="L441" s="52">
        <v>1.02</v>
      </c>
      <c r="M441" s="52">
        <v>2.4E-2</v>
      </c>
      <c r="N441" s="52">
        <v>0</v>
      </c>
      <c r="O441" s="52" t="s">
        <v>316</v>
      </c>
      <c r="P441" s="52" t="s">
        <v>317</v>
      </c>
    </row>
    <row r="442" spans="1:16" ht="14" customHeight="1" x14ac:dyDescent="0.35">
      <c r="A442" s="27" t="str">
        <f t="shared" si="7"/>
        <v>UBS Triton Property Unit Trust|Avon Pension Fund</v>
      </c>
      <c r="B442" s="52" t="s">
        <v>296</v>
      </c>
      <c r="C442" s="52" t="s">
        <v>231</v>
      </c>
      <c r="D442" s="52" t="s">
        <v>2</v>
      </c>
      <c r="E442" s="52" t="s">
        <v>391</v>
      </c>
      <c r="F442" s="52" t="s">
        <v>44</v>
      </c>
      <c r="G442" s="52">
        <v>22016771</v>
      </c>
      <c r="H442" s="52">
        <v>21906704</v>
      </c>
      <c r="I442" s="52">
        <v>0</v>
      </c>
      <c r="J442" s="52">
        <v>21345593</v>
      </c>
      <c r="K442" s="52">
        <v>21345593</v>
      </c>
      <c r="L442" s="52">
        <v>0.97</v>
      </c>
      <c r="M442" s="52">
        <v>-8.9999999999999993E-3</v>
      </c>
      <c r="N442" s="52">
        <v>0</v>
      </c>
      <c r="O442" s="52" t="s">
        <v>316</v>
      </c>
      <c r="P442" s="52" t="s">
        <v>317</v>
      </c>
    </row>
    <row r="443" spans="1:16" ht="14" customHeight="1" x14ac:dyDescent="0.35">
      <c r="A443" s="27" t="str">
        <f t="shared" si="7"/>
        <v>UBS Triton Property Unit Trust|Somerset County Council Pension Fund</v>
      </c>
      <c r="B443" s="52" t="s">
        <v>296</v>
      </c>
      <c r="C443" s="52" t="s">
        <v>231</v>
      </c>
      <c r="D443" s="52" t="s">
        <v>10</v>
      </c>
      <c r="E443" s="52" t="s">
        <v>391</v>
      </c>
      <c r="F443" s="52" t="s">
        <v>44</v>
      </c>
      <c r="G443" s="52">
        <v>28018841</v>
      </c>
      <c r="H443" s="52">
        <v>27963042</v>
      </c>
      <c r="I443" s="52">
        <v>104165</v>
      </c>
      <c r="J443" s="52">
        <v>25029511</v>
      </c>
      <c r="K443" s="52">
        <v>25133675</v>
      </c>
      <c r="L443" s="52">
        <v>0.9</v>
      </c>
      <c r="M443" s="52">
        <v>-5.2999999999999999E-2</v>
      </c>
      <c r="N443" s="52">
        <v>0</v>
      </c>
      <c r="O443" s="52" t="s">
        <v>316</v>
      </c>
      <c r="P443" s="52" t="s">
        <v>317</v>
      </c>
    </row>
    <row r="449" spans="4:12" ht="14" customHeight="1" x14ac:dyDescent="0.35">
      <c r="D449" s="52"/>
    </row>
    <row r="450" spans="4:12" ht="14" customHeight="1" x14ac:dyDescent="0.35">
      <c r="D450" s="52"/>
    </row>
    <row r="451" spans="4:12" ht="14" customHeight="1" x14ac:dyDescent="0.35">
      <c r="D451" s="52"/>
    </row>
    <row r="452" spans="4:12" ht="14" customHeight="1" x14ac:dyDescent="0.35">
      <c r="D452" s="52"/>
    </row>
    <row r="454" spans="4:12" ht="14" customHeight="1" x14ac:dyDescent="0.35">
      <c r="L454" t="s">
        <v>35</v>
      </c>
    </row>
  </sheetData>
  <autoFilter ref="B1:P443" xr:uid="{951A33F5-7A5B-48E9-AE79-8769EAF4ED13}"/>
  <phoneticPr fontId="34"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849D1-D997-4EE1-ABB3-69E7D856A1A8}">
  <sheetPr>
    <tabColor rgb="FFFFC000"/>
  </sheetPr>
  <dimension ref="A1:A9"/>
  <sheetViews>
    <sheetView showOutlineSymbols="0" workbookViewId="0">
      <selection activeCell="A10" sqref="A10"/>
    </sheetView>
  </sheetViews>
  <sheetFormatPr defaultRowHeight="14.5" x14ac:dyDescent="0.35"/>
  <cols>
    <col min="1" max="1" width="129.81640625" customWidth="1"/>
  </cols>
  <sheetData>
    <row r="1" spans="1:1" x14ac:dyDescent="0.35">
      <c r="A1" t="s">
        <v>392</v>
      </c>
    </row>
    <row r="2" spans="1:1" x14ac:dyDescent="0.35">
      <c r="A2" t="s">
        <v>393</v>
      </c>
    </row>
    <row r="3" spans="1:1" x14ac:dyDescent="0.35">
      <c r="A3" t="s">
        <v>394</v>
      </c>
    </row>
    <row r="4" spans="1:1" x14ac:dyDescent="0.35">
      <c r="A4" t="s">
        <v>395</v>
      </c>
    </row>
    <row r="5" spans="1:1" x14ac:dyDescent="0.35">
      <c r="A5" t="s">
        <v>396</v>
      </c>
    </row>
    <row r="6" spans="1:1" x14ac:dyDescent="0.35">
      <c r="A6" t="s">
        <v>397</v>
      </c>
    </row>
    <row r="7" spans="1:1" x14ac:dyDescent="0.35">
      <c r="A7" s="22" t="s">
        <v>398</v>
      </c>
    </row>
    <row r="8" spans="1:1" x14ac:dyDescent="0.35">
      <c r="A8" t="s">
        <v>399</v>
      </c>
    </row>
    <row r="9" spans="1:1" x14ac:dyDescent="0.35">
      <c r="A9" t="s">
        <v>400</v>
      </c>
    </row>
  </sheetData>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BF289-32E5-446C-8C52-815D2A7F9C81}">
  <sheetPr filterMode="1">
    <tabColor rgb="FF00B050"/>
  </sheetPr>
  <dimension ref="A1:M141"/>
  <sheetViews>
    <sheetView workbookViewId="0">
      <selection activeCell="E157" sqref="E157"/>
    </sheetView>
  </sheetViews>
  <sheetFormatPr defaultRowHeight="14.5" x14ac:dyDescent="0.35"/>
  <sheetData>
    <row r="1" spans="1:13" ht="72.5" x14ac:dyDescent="0.35">
      <c r="A1" s="45" t="s">
        <v>304</v>
      </c>
      <c r="B1" s="45" t="s">
        <v>401</v>
      </c>
      <c r="C1" s="45" t="s">
        <v>306</v>
      </c>
      <c r="D1" s="45" t="s">
        <v>19</v>
      </c>
      <c r="E1" s="45" t="s">
        <v>307</v>
      </c>
      <c r="F1" s="45" t="s">
        <v>169</v>
      </c>
      <c r="G1" s="45" t="s">
        <v>308</v>
      </c>
      <c r="H1" s="45" t="s">
        <v>309</v>
      </c>
      <c r="I1" s="45" t="s">
        <v>310</v>
      </c>
      <c r="J1" s="45" t="s">
        <v>311</v>
      </c>
      <c r="K1" s="45" t="s">
        <v>312</v>
      </c>
      <c r="L1" s="45" t="s">
        <v>402</v>
      </c>
      <c r="M1" s="45" t="s">
        <v>314</v>
      </c>
    </row>
    <row r="2" spans="1:13" ht="87" hidden="1" x14ac:dyDescent="0.35">
      <c r="A2" s="45" t="s">
        <v>403</v>
      </c>
      <c r="B2" s="45" t="s">
        <v>370</v>
      </c>
      <c r="C2" s="45" t="s">
        <v>44</v>
      </c>
      <c r="D2" s="45">
        <v>18528674</v>
      </c>
      <c r="E2" s="45">
        <v>18528674</v>
      </c>
      <c r="F2" s="45">
        <v>32743081</v>
      </c>
      <c r="G2" s="45">
        <v>0</v>
      </c>
      <c r="H2" s="45">
        <v>32743081</v>
      </c>
      <c r="I2" s="45">
        <v>1.77</v>
      </c>
      <c r="J2" s="45">
        <v>7.3999999999999996E-2</v>
      </c>
      <c r="K2" s="45">
        <v>0</v>
      </c>
      <c r="L2" s="45" t="s">
        <v>404</v>
      </c>
      <c r="M2" s="45" t="s">
        <v>317</v>
      </c>
    </row>
    <row r="3" spans="1:13" ht="87" hidden="1" x14ac:dyDescent="0.35">
      <c r="A3" s="45" t="s">
        <v>405</v>
      </c>
      <c r="B3" s="45" t="s">
        <v>370</v>
      </c>
      <c r="C3" s="45" t="s">
        <v>44</v>
      </c>
      <c r="D3" s="45">
        <v>31766228</v>
      </c>
      <c r="E3" s="45">
        <v>31768351</v>
      </c>
      <c r="F3" s="45">
        <v>30347671</v>
      </c>
      <c r="G3" s="45">
        <v>0</v>
      </c>
      <c r="H3" s="45">
        <v>30347671</v>
      </c>
      <c r="I3" s="45">
        <v>0.96</v>
      </c>
      <c r="J3" s="45">
        <v>-8.9999999999999993E-3</v>
      </c>
      <c r="K3" s="45">
        <v>0</v>
      </c>
      <c r="L3" s="45" t="s">
        <v>406</v>
      </c>
      <c r="M3" s="45" t="s">
        <v>317</v>
      </c>
    </row>
    <row r="4" spans="1:13" ht="87" hidden="1" x14ac:dyDescent="0.35">
      <c r="A4" s="45" t="s">
        <v>165</v>
      </c>
      <c r="B4" s="45" t="s">
        <v>370</v>
      </c>
      <c r="C4" s="45" t="s">
        <v>44</v>
      </c>
      <c r="D4" s="45">
        <v>34316851</v>
      </c>
      <c r="E4" s="45">
        <v>34560222</v>
      </c>
      <c r="F4" s="45">
        <v>22475385</v>
      </c>
      <c r="G4" s="45">
        <v>9398103</v>
      </c>
      <c r="H4" s="45">
        <v>31873488</v>
      </c>
      <c r="I4" s="45">
        <v>0.92</v>
      </c>
      <c r="J4" s="45">
        <v>-1.7000000000000001E-2</v>
      </c>
      <c r="K4" s="45">
        <v>0</v>
      </c>
      <c r="L4" s="45" t="s">
        <v>407</v>
      </c>
      <c r="M4" s="45" t="s">
        <v>317</v>
      </c>
    </row>
    <row r="5" spans="1:13" ht="72.5" hidden="1" x14ac:dyDescent="0.35">
      <c r="A5" s="45" t="s">
        <v>408</v>
      </c>
      <c r="B5" s="45" t="s">
        <v>371</v>
      </c>
      <c r="C5" s="45" t="s">
        <v>44</v>
      </c>
      <c r="D5" s="45">
        <v>20002136</v>
      </c>
      <c r="E5" s="45">
        <v>20002136</v>
      </c>
      <c r="F5" s="45">
        <v>26923367</v>
      </c>
      <c r="G5" s="45">
        <v>0</v>
      </c>
      <c r="H5" s="45">
        <v>26923367</v>
      </c>
      <c r="I5" s="45">
        <v>1.35</v>
      </c>
      <c r="J5" s="45">
        <v>0.11700000000000001</v>
      </c>
      <c r="K5" s="45">
        <v>0</v>
      </c>
      <c r="L5" s="45" t="s">
        <v>409</v>
      </c>
      <c r="M5" s="45" t="s">
        <v>317</v>
      </c>
    </row>
    <row r="6" spans="1:13" ht="43.5" hidden="1" x14ac:dyDescent="0.35">
      <c r="A6" s="45" t="s">
        <v>238</v>
      </c>
      <c r="B6" s="45" t="s">
        <v>371</v>
      </c>
      <c r="C6" s="45" t="s">
        <v>44</v>
      </c>
      <c r="D6" s="45">
        <v>41012364</v>
      </c>
      <c r="E6" s="45">
        <v>40997392</v>
      </c>
      <c r="F6" s="45">
        <v>25576102</v>
      </c>
      <c r="G6" s="45">
        <v>23942999</v>
      </c>
      <c r="H6" s="45">
        <v>49519102</v>
      </c>
      <c r="I6" s="45">
        <v>1.21</v>
      </c>
      <c r="J6" s="45">
        <v>4.2000000000000003E-2</v>
      </c>
      <c r="K6" s="45">
        <v>0</v>
      </c>
      <c r="L6" s="45" t="s">
        <v>410</v>
      </c>
      <c r="M6" s="45" t="s">
        <v>317</v>
      </c>
    </row>
    <row r="7" spans="1:13" ht="29" hidden="1" x14ac:dyDescent="0.35">
      <c r="A7" s="45" t="s">
        <v>411</v>
      </c>
      <c r="B7" s="45" t="s">
        <v>372</v>
      </c>
      <c r="C7" s="45" t="s">
        <v>44</v>
      </c>
      <c r="D7" s="45">
        <v>12949730</v>
      </c>
      <c r="E7" s="45">
        <v>12949730</v>
      </c>
      <c r="F7" s="45">
        <v>17440965</v>
      </c>
      <c r="G7" s="45">
        <v>0</v>
      </c>
      <c r="H7" s="45">
        <v>17440965</v>
      </c>
      <c r="I7" s="45">
        <v>1.35</v>
      </c>
      <c r="J7" s="45">
        <v>5.6000000000000001E-2</v>
      </c>
      <c r="K7" s="45">
        <v>0</v>
      </c>
      <c r="L7" s="45" t="s">
        <v>412</v>
      </c>
      <c r="M7" s="45" t="s">
        <v>317</v>
      </c>
    </row>
    <row r="8" spans="1:13" ht="29" hidden="1" x14ac:dyDescent="0.35">
      <c r="A8" s="45" t="s">
        <v>170</v>
      </c>
      <c r="B8" s="45" t="s">
        <v>372</v>
      </c>
      <c r="C8" s="45" t="s">
        <v>44</v>
      </c>
      <c r="D8" s="45">
        <v>46357121</v>
      </c>
      <c r="E8" s="45">
        <v>46357121</v>
      </c>
      <c r="F8" s="45">
        <v>65139326</v>
      </c>
      <c r="G8" s="45">
        <v>1445240</v>
      </c>
      <c r="H8" s="45">
        <v>66584566</v>
      </c>
      <c r="I8" s="45">
        <v>1.44</v>
      </c>
      <c r="J8" s="45">
        <v>6.9000000000000006E-2</v>
      </c>
      <c r="K8" s="45">
        <v>0</v>
      </c>
      <c r="L8" s="45" t="s">
        <v>412</v>
      </c>
      <c r="M8" s="45" t="s">
        <v>317</v>
      </c>
    </row>
    <row r="9" spans="1:13" ht="29" hidden="1" x14ac:dyDescent="0.35">
      <c r="A9" s="45" t="s">
        <v>413</v>
      </c>
      <c r="B9" s="45" t="s">
        <v>372</v>
      </c>
      <c r="C9" s="45" t="s">
        <v>44</v>
      </c>
      <c r="D9" s="45">
        <v>37315497</v>
      </c>
      <c r="E9" s="45">
        <v>37315497</v>
      </c>
      <c r="F9" s="45">
        <v>50028112</v>
      </c>
      <c r="G9" s="45">
        <v>0</v>
      </c>
      <c r="H9" s="45">
        <v>50028112</v>
      </c>
      <c r="I9" s="45">
        <v>1.34</v>
      </c>
      <c r="J9" s="45">
        <v>0.115</v>
      </c>
      <c r="K9" s="45">
        <v>0</v>
      </c>
      <c r="L9" s="45" t="s">
        <v>414</v>
      </c>
      <c r="M9" s="45" t="s">
        <v>317</v>
      </c>
    </row>
    <row r="10" spans="1:13" ht="58" hidden="1" x14ac:dyDescent="0.35">
      <c r="A10" s="45" t="s">
        <v>415</v>
      </c>
      <c r="B10" s="45" t="s">
        <v>416</v>
      </c>
      <c r="C10" s="45" t="s">
        <v>93</v>
      </c>
      <c r="D10" s="45">
        <v>5448214</v>
      </c>
      <c r="E10" s="45">
        <v>5448214</v>
      </c>
      <c r="F10" s="45">
        <v>8782616</v>
      </c>
      <c r="G10" s="45">
        <v>0</v>
      </c>
      <c r="H10" s="45">
        <v>8782616</v>
      </c>
      <c r="I10" s="45">
        <v>1.61</v>
      </c>
      <c r="J10" s="45">
        <v>0.17799999999999999</v>
      </c>
      <c r="K10" s="45">
        <v>0</v>
      </c>
      <c r="L10" s="45" t="s">
        <v>417</v>
      </c>
      <c r="M10" s="45" t="s">
        <v>317</v>
      </c>
    </row>
    <row r="11" spans="1:13" ht="58" hidden="1" x14ac:dyDescent="0.35">
      <c r="A11" s="45" t="s">
        <v>418</v>
      </c>
      <c r="B11" s="45" t="s">
        <v>372</v>
      </c>
      <c r="C11" s="45" t="s">
        <v>44</v>
      </c>
      <c r="D11" s="45">
        <v>3528461</v>
      </c>
      <c r="E11" s="45">
        <v>3528461</v>
      </c>
      <c r="F11" s="45">
        <v>2609223</v>
      </c>
      <c r="G11" s="45">
        <v>0</v>
      </c>
      <c r="H11" s="45">
        <v>2609223</v>
      </c>
      <c r="I11" s="45">
        <v>0.74</v>
      </c>
      <c r="J11" s="45">
        <v>-0.51800000000000002</v>
      </c>
      <c r="K11" s="45">
        <v>0</v>
      </c>
      <c r="L11" s="45" t="s">
        <v>419</v>
      </c>
      <c r="M11" s="45" t="s">
        <v>317</v>
      </c>
    </row>
    <row r="12" spans="1:13" ht="72.5" hidden="1" x14ac:dyDescent="0.35">
      <c r="A12" s="45" t="s">
        <v>241</v>
      </c>
      <c r="B12" s="45" t="s">
        <v>328</v>
      </c>
      <c r="C12" s="45" t="s">
        <v>93</v>
      </c>
      <c r="D12" s="45">
        <v>9601728</v>
      </c>
      <c r="E12" s="45">
        <v>9601728</v>
      </c>
      <c r="F12" s="45">
        <v>11751378</v>
      </c>
      <c r="G12" s="45">
        <v>1754380</v>
      </c>
      <c r="H12" s="45">
        <v>13505759</v>
      </c>
      <c r="I12" s="45">
        <v>1.41</v>
      </c>
      <c r="J12" s="45">
        <v>8.1000000000000003E-2</v>
      </c>
      <c r="K12" s="45">
        <v>0</v>
      </c>
      <c r="L12" s="45" t="s">
        <v>420</v>
      </c>
      <c r="M12" s="45" t="s">
        <v>317</v>
      </c>
    </row>
    <row r="13" spans="1:13" ht="72.5" hidden="1" x14ac:dyDescent="0.35">
      <c r="A13" s="45" t="s">
        <v>172</v>
      </c>
      <c r="B13" s="45" t="s">
        <v>328</v>
      </c>
      <c r="C13" s="45" t="s">
        <v>44</v>
      </c>
      <c r="D13" s="45">
        <v>19707447</v>
      </c>
      <c r="E13" s="45">
        <v>19707447</v>
      </c>
      <c r="F13" s="45">
        <v>12095413</v>
      </c>
      <c r="G13" s="45">
        <v>8809235</v>
      </c>
      <c r="H13" s="45">
        <v>20904648</v>
      </c>
      <c r="I13" s="45">
        <v>1.06</v>
      </c>
      <c r="J13" s="45">
        <v>8.9999999999999993E-3</v>
      </c>
      <c r="K13" s="45">
        <v>0</v>
      </c>
      <c r="L13" s="45" t="s">
        <v>421</v>
      </c>
      <c r="M13" s="45" t="s">
        <v>317</v>
      </c>
    </row>
    <row r="14" spans="1:13" ht="58" hidden="1" x14ac:dyDescent="0.35">
      <c r="A14" s="45" t="s">
        <v>422</v>
      </c>
      <c r="B14" s="45" t="s">
        <v>423</v>
      </c>
      <c r="C14" s="45" t="s">
        <v>44</v>
      </c>
      <c r="D14" s="45">
        <v>18580702</v>
      </c>
      <c r="E14" s="45">
        <v>18580702</v>
      </c>
      <c r="F14" s="45">
        <v>18279699</v>
      </c>
      <c r="G14" s="45">
        <v>0</v>
      </c>
      <c r="H14" s="45">
        <v>18279699</v>
      </c>
      <c r="I14" s="45">
        <v>0.98</v>
      </c>
      <c r="J14" s="45">
        <v>-1.4999999999999999E-2</v>
      </c>
      <c r="K14" s="45">
        <v>0</v>
      </c>
      <c r="L14" s="45" t="s">
        <v>424</v>
      </c>
      <c r="M14" s="45" t="s">
        <v>317</v>
      </c>
    </row>
    <row r="15" spans="1:13" ht="87" hidden="1" x14ac:dyDescent="0.35">
      <c r="A15" s="45" t="s">
        <v>174</v>
      </c>
      <c r="B15" s="45" t="s">
        <v>370</v>
      </c>
      <c r="C15" s="45" t="s">
        <v>44</v>
      </c>
      <c r="D15" s="45">
        <v>76033523</v>
      </c>
      <c r="E15" s="45">
        <v>76054900</v>
      </c>
      <c r="F15" s="45">
        <v>21606551</v>
      </c>
      <c r="G15" s="45">
        <v>54343515</v>
      </c>
      <c r="H15" s="45">
        <v>75950066</v>
      </c>
      <c r="I15" s="45">
        <v>1</v>
      </c>
      <c r="J15" s="45">
        <v>-1E-3</v>
      </c>
      <c r="K15" s="45">
        <v>0</v>
      </c>
      <c r="L15" s="45" t="s">
        <v>406</v>
      </c>
      <c r="M15" s="45" t="s">
        <v>317</v>
      </c>
    </row>
    <row r="16" spans="1:13" ht="72.5" hidden="1" x14ac:dyDescent="0.35">
      <c r="A16" s="45" t="s">
        <v>184</v>
      </c>
      <c r="B16" s="45" t="s">
        <v>368</v>
      </c>
      <c r="C16" s="45" t="s">
        <v>44</v>
      </c>
      <c r="D16" s="45">
        <v>20088700</v>
      </c>
      <c r="E16" s="45">
        <v>20088700</v>
      </c>
      <c r="F16" s="45">
        <v>3297</v>
      </c>
      <c r="G16" s="45">
        <v>19864335</v>
      </c>
      <c r="H16" s="45">
        <v>19867632</v>
      </c>
      <c r="I16" s="45">
        <v>0.99</v>
      </c>
      <c r="J16" s="45">
        <v>-2E-3</v>
      </c>
      <c r="K16" s="45">
        <v>0</v>
      </c>
      <c r="L16" s="45" t="s">
        <v>425</v>
      </c>
      <c r="M16" s="45" t="s">
        <v>317</v>
      </c>
    </row>
    <row r="17" spans="1:13" ht="72.5" hidden="1" x14ac:dyDescent="0.35">
      <c r="A17" s="45" t="s">
        <v>426</v>
      </c>
      <c r="B17" s="45" t="s">
        <v>372</v>
      </c>
      <c r="C17" s="45" t="s">
        <v>44</v>
      </c>
      <c r="D17" s="45">
        <v>20614241</v>
      </c>
      <c r="E17" s="45">
        <v>20614241</v>
      </c>
      <c r="F17" s="45">
        <v>25121475</v>
      </c>
      <c r="G17" s="45">
        <v>0</v>
      </c>
      <c r="H17" s="45">
        <v>25121475</v>
      </c>
      <c r="I17" s="45">
        <v>1.22</v>
      </c>
      <c r="J17" s="45">
        <v>0.152</v>
      </c>
      <c r="K17" s="45">
        <v>0</v>
      </c>
      <c r="L17" s="45" t="s">
        <v>427</v>
      </c>
      <c r="M17" s="45" t="s">
        <v>317</v>
      </c>
    </row>
    <row r="18" spans="1:13" ht="72.5" hidden="1" x14ac:dyDescent="0.35">
      <c r="A18" s="45" t="s">
        <v>428</v>
      </c>
      <c r="B18" s="45" t="s">
        <v>372</v>
      </c>
      <c r="C18" s="45" t="s">
        <v>44</v>
      </c>
      <c r="D18" s="45">
        <v>2071903</v>
      </c>
      <c r="E18" s="45">
        <v>2036347</v>
      </c>
      <c r="F18" s="45">
        <v>1980961</v>
      </c>
      <c r="G18" s="45">
        <v>0</v>
      </c>
      <c r="H18" s="45">
        <v>1980961</v>
      </c>
      <c r="I18" s="45">
        <v>0.97</v>
      </c>
      <c r="J18" s="45">
        <v>-4.2999999999999997E-2</v>
      </c>
      <c r="K18" s="45">
        <v>35556</v>
      </c>
      <c r="L18" s="45" t="s">
        <v>429</v>
      </c>
      <c r="M18" s="45" t="s">
        <v>317</v>
      </c>
    </row>
    <row r="19" spans="1:13" ht="72.5" hidden="1" x14ac:dyDescent="0.35">
      <c r="A19" s="45" t="s">
        <v>268</v>
      </c>
      <c r="B19" s="45" t="s">
        <v>329</v>
      </c>
      <c r="C19" s="45" t="s">
        <v>93</v>
      </c>
      <c r="D19" s="45">
        <v>9443681</v>
      </c>
      <c r="E19" s="45">
        <v>9443681</v>
      </c>
      <c r="F19" s="45">
        <v>38767</v>
      </c>
      <c r="G19" s="45">
        <v>8960962</v>
      </c>
      <c r="H19" s="45">
        <v>8999729</v>
      </c>
      <c r="I19" s="45">
        <v>0.95</v>
      </c>
      <c r="J19" s="45">
        <v>-8.8999999999999996E-2</v>
      </c>
      <c r="K19" s="45">
        <v>0</v>
      </c>
      <c r="L19" s="45" t="s">
        <v>430</v>
      </c>
      <c r="M19" s="45" t="s">
        <v>317</v>
      </c>
    </row>
    <row r="20" spans="1:13" ht="72.5" hidden="1" x14ac:dyDescent="0.35">
      <c r="A20" s="45" t="s">
        <v>269</v>
      </c>
      <c r="B20" s="45" t="s">
        <v>330</v>
      </c>
      <c r="C20" s="45" t="s">
        <v>93</v>
      </c>
      <c r="D20" s="45">
        <v>13002774</v>
      </c>
      <c r="E20" s="45">
        <v>0</v>
      </c>
      <c r="F20" s="45">
        <v>0</v>
      </c>
      <c r="G20" s="45">
        <v>0</v>
      </c>
      <c r="H20" s="45">
        <v>0</v>
      </c>
      <c r="I20" s="45"/>
      <c r="J20" s="45"/>
      <c r="K20" s="45">
        <v>13002774</v>
      </c>
      <c r="L20" s="45" t="s">
        <v>431</v>
      </c>
      <c r="M20" s="45" t="s">
        <v>317</v>
      </c>
    </row>
    <row r="21" spans="1:13" ht="58" hidden="1" x14ac:dyDescent="0.35">
      <c r="A21" s="45" t="s">
        <v>176</v>
      </c>
      <c r="B21" s="45" t="s">
        <v>347</v>
      </c>
      <c r="C21" s="45" t="s">
        <v>44</v>
      </c>
      <c r="D21" s="45">
        <v>165049579</v>
      </c>
      <c r="E21" s="45">
        <v>168273561</v>
      </c>
      <c r="F21" s="45">
        <v>105942430</v>
      </c>
      <c r="G21" s="45">
        <v>123420007</v>
      </c>
      <c r="H21" s="45">
        <v>229362437</v>
      </c>
      <c r="I21" s="45">
        <v>1.36</v>
      </c>
      <c r="J21" s="45">
        <v>5.1999999999999998E-2</v>
      </c>
      <c r="K21" s="45">
        <v>0</v>
      </c>
      <c r="L21" s="45" t="s">
        <v>432</v>
      </c>
      <c r="M21" s="45" t="s">
        <v>317</v>
      </c>
    </row>
    <row r="22" spans="1:13" ht="72.5" hidden="1" x14ac:dyDescent="0.35">
      <c r="A22" s="45" t="s">
        <v>262</v>
      </c>
      <c r="B22" s="45" t="s">
        <v>331</v>
      </c>
      <c r="C22" s="45" t="s">
        <v>93</v>
      </c>
      <c r="D22" s="45">
        <v>16796026</v>
      </c>
      <c r="E22" s="45">
        <v>16815571</v>
      </c>
      <c r="F22" s="45">
        <v>179524</v>
      </c>
      <c r="G22" s="45">
        <v>16424476</v>
      </c>
      <c r="H22" s="45">
        <v>16603999</v>
      </c>
      <c r="I22" s="45">
        <v>0.99</v>
      </c>
      <c r="J22" s="45">
        <v>-1.2E-2</v>
      </c>
      <c r="K22" s="45">
        <v>0</v>
      </c>
      <c r="L22" s="45" t="s">
        <v>433</v>
      </c>
      <c r="M22" s="45" t="s">
        <v>317</v>
      </c>
    </row>
    <row r="23" spans="1:13" ht="72.5" hidden="1" x14ac:dyDescent="0.35">
      <c r="A23" s="45" t="s">
        <v>178</v>
      </c>
      <c r="B23" s="45" t="s">
        <v>373</v>
      </c>
      <c r="C23" s="45" t="s">
        <v>44</v>
      </c>
      <c r="D23" s="45">
        <v>11732382</v>
      </c>
      <c r="E23" s="45">
        <v>13837558</v>
      </c>
      <c r="F23" s="45">
        <v>7863819</v>
      </c>
      <c r="G23" s="45">
        <v>10050147</v>
      </c>
      <c r="H23" s="45">
        <v>17913966</v>
      </c>
      <c r="I23" s="45">
        <v>1.29</v>
      </c>
      <c r="J23" s="45">
        <v>0.11600000000000001</v>
      </c>
      <c r="K23" s="45">
        <v>1277840</v>
      </c>
      <c r="L23" s="45" t="s">
        <v>434</v>
      </c>
      <c r="M23" s="45" t="s">
        <v>317</v>
      </c>
    </row>
    <row r="24" spans="1:13" ht="58" hidden="1" x14ac:dyDescent="0.35">
      <c r="A24" s="45" t="s">
        <v>435</v>
      </c>
      <c r="B24" s="45" t="s">
        <v>436</v>
      </c>
      <c r="C24" s="45" t="s">
        <v>93</v>
      </c>
      <c r="D24" s="45">
        <v>5426050</v>
      </c>
      <c r="E24" s="45">
        <v>5426050</v>
      </c>
      <c r="F24" s="45">
        <v>2696792</v>
      </c>
      <c r="G24" s="45">
        <v>0</v>
      </c>
      <c r="H24" s="45">
        <v>2696792</v>
      </c>
      <c r="I24" s="45">
        <v>0.5</v>
      </c>
      <c r="J24" s="45">
        <v>-0.42099999999999999</v>
      </c>
      <c r="K24" s="45">
        <v>0</v>
      </c>
      <c r="L24" s="45" t="s">
        <v>437</v>
      </c>
      <c r="M24" s="45" t="s">
        <v>317</v>
      </c>
    </row>
    <row r="25" spans="1:13" ht="58" hidden="1" x14ac:dyDescent="0.35">
      <c r="A25" s="45" t="s">
        <v>438</v>
      </c>
      <c r="B25" s="45" t="s">
        <v>439</v>
      </c>
      <c r="C25" s="45" t="s">
        <v>93</v>
      </c>
      <c r="D25" s="45">
        <v>0</v>
      </c>
      <c r="E25" s="45">
        <v>0</v>
      </c>
      <c r="F25" s="45">
        <v>0</v>
      </c>
      <c r="G25" s="45">
        <v>0</v>
      </c>
      <c r="H25" s="45">
        <v>0</v>
      </c>
      <c r="I25" s="45"/>
      <c r="J25" s="45"/>
      <c r="K25" s="45">
        <v>0</v>
      </c>
      <c r="L25" s="45" t="s">
        <v>440</v>
      </c>
      <c r="M25" s="45" t="s">
        <v>317</v>
      </c>
    </row>
    <row r="26" spans="1:13" ht="58" hidden="1" x14ac:dyDescent="0.35">
      <c r="A26" s="45" t="s">
        <v>441</v>
      </c>
      <c r="B26" s="45" t="s">
        <v>439</v>
      </c>
      <c r="C26" s="45" t="s">
        <v>49</v>
      </c>
      <c r="D26" s="45">
        <v>0</v>
      </c>
      <c r="E26" s="45">
        <v>0</v>
      </c>
      <c r="F26" s="45">
        <v>0</v>
      </c>
      <c r="G26" s="45">
        <v>0</v>
      </c>
      <c r="H26" s="45">
        <v>0</v>
      </c>
      <c r="I26" s="45"/>
      <c r="J26" s="45"/>
      <c r="K26" s="45">
        <v>0</v>
      </c>
      <c r="L26" s="45" t="s">
        <v>440</v>
      </c>
      <c r="M26" s="45" t="s">
        <v>317</v>
      </c>
    </row>
    <row r="27" spans="1:13" ht="87" hidden="1" x14ac:dyDescent="0.35">
      <c r="A27" s="45" t="s">
        <v>442</v>
      </c>
      <c r="B27" s="45" t="s">
        <v>332</v>
      </c>
      <c r="C27" s="45" t="s">
        <v>44</v>
      </c>
      <c r="D27" s="45">
        <v>12300000</v>
      </c>
      <c r="E27" s="45">
        <v>12300000</v>
      </c>
      <c r="F27" s="45">
        <v>12869196</v>
      </c>
      <c r="G27" s="45">
        <v>0</v>
      </c>
      <c r="H27" s="45">
        <v>12869196</v>
      </c>
      <c r="I27" s="45">
        <v>1.05</v>
      </c>
      <c r="J27" s="45">
        <v>0.12</v>
      </c>
      <c r="K27" s="45">
        <v>0</v>
      </c>
      <c r="L27" s="45" t="s">
        <v>443</v>
      </c>
      <c r="M27" s="45" t="s">
        <v>317</v>
      </c>
    </row>
    <row r="28" spans="1:13" ht="72.5" hidden="1" x14ac:dyDescent="0.35">
      <c r="A28" s="45" t="s">
        <v>245</v>
      </c>
      <c r="B28" s="45" t="s">
        <v>332</v>
      </c>
      <c r="C28" s="45" t="s">
        <v>49</v>
      </c>
      <c r="D28" s="45">
        <v>112449374</v>
      </c>
      <c r="E28" s="45">
        <v>112290062</v>
      </c>
      <c r="F28" s="45">
        <v>68588737</v>
      </c>
      <c r="G28" s="45">
        <v>88001340</v>
      </c>
      <c r="H28" s="45">
        <v>156590077</v>
      </c>
      <c r="I28" s="45">
        <v>1.39</v>
      </c>
      <c r="J28" s="45">
        <v>6.2E-2</v>
      </c>
      <c r="K28" s="45">
        <v>0</v>
      </c>
      <c r="L28" s="45" t="s">
        <v>444</v>
      </c>
      <c r="M28" s="45" t="s">
        <v>317</v>
      </c>
    </row>
    <row r="29" spans="1:13" ht="87" hidden="1" x14ac:dyDescent="0.35">
      <c r="A29" s="45" t="s">
        <v>247</v>
      </c>
      <c r="B29" s="45" t="s">
        <v>332</v>
      </c>
      <c r="C29" s="45" t="s">
        <v>93</v>
      </c>
      <c r="D29" s="45">
        <v>4823414</v>
      </c>
      <c r="E29" s="45">
        <v>4823414</v>
      </c>
      <c r="F29" s="45">
        <v>1454770</v>
      </c>
      <c r="G29" s="45">
        <v>5635063</v>
      </c>
      <c r="H29" s="45">
        <v>7089833</v>
      </c>
      <c r="I29" s="45">
        <v>1.47</v>
      </c>
      <c r="J29" s="45">
        <v>4.4999999999999998E-2</v>
      </c>
      <c r="K29" s="45">
        <v>0</v>
      </c>
      <c r="L29" s="45" t="s">
        <v>445</v>
      </c>
      <c r="M29" s="45" t="s">
        <v>317</v>
      </c>
    </row>
    <row r="30" spans="1:13" ht="43.5" hidden="1" x14ac:dyDescent="0.35">
      <c r="A30" s="45" t="s">
        <v>446</v>
      </c>
      <c r="B30" s="45" t="s">
        <v>332</v>
      </c>
      <c r="C30" s="45" t="s">
        <v>44</v>
      </c>
      <c r="D30" s="45">
        <v>469128</v>
      </c>
      <c r="E30" s="45">
        <v>469128</v>
      </c>
      <c r="F30" s="45">
        <v>427186</v>
      </c>
      <c r="G30" s="45">
        <v>0</v>
      </c>
      <c r="H30" s="45">
        <v>427186</v>
      </c>
      <c r="I30" s="45">
        <v>0.91</v>
      </c>
      <c r="J30" s="45">
        <v>-2.1000000000000001E-2</v>
      </c>
      <c r="K30" s="45">
        <v>0</v>
      </c>
      <c r="L30" s="45" t="s">
        <v>404</v>
      </c>
      <c r="M30" s="45" t="s">
        <v>317</v>
      </c>
    </row>
    <row r="31" spans="1:13" ht="43.5" hidden="1" x14ac:dyDescent="0.35">
      <c r="A31" s="45" t="s">
        <v>447</v>
      </c>
      <c r="B31" s="45" t="s">
        <v>332</v>
      </c>
      <c r="C31" s="45" t="s">
        <v>44</v>
      </c>
      <c r="D31" s="45">
        <v>2499999</v>
      </c>
      <c r="E31" s="45">
        <v>2499999</v>
      </c>
      <c r="F31" s="45">
        <v>1183514</v>
      </c>
      <c r="G31" s="45">
        <v>0</v>
      </c>
      <c r="H31" s="45">
        <v>1183514</v>
      </c>
      <c r="I31" s="45">
        <v>0.47</v>
      </c>
      <c r="J31" s="45">
        <v>-0.222</v>
      </c>
      <c r="K31" s="45">
        <v>0</v>
      </c>
      <c r="L31" s="45" t="s">
        <v>404</v>
      </c>
      <c r="M31" s="45" t="s">
        <v>317</v>
      </c>
    </row>
    <row r="32" spans="1:13" ht="43.5" hidden="1" x14ac:dyDescent="0.35">
      <c r="A32" s="45" t="s">
        <v>448</v>
      </c>
      <c r="B32" s="45" t="s">
        <v>332</v>
      </c>
      <c r="C32" s="45" t="s">
        <v>44</v>
      </c>
      <c r="D32" s="45">
        <v>4386325</v>
      </c>
      <c r="E32" s="45">
        <v>4386325</v>
      </c>
      <c r="F32" s="45">
        <v>42445</v>
      </c>
      <c r="G32" s="45">
        <v>0</v>
      </c>
      <c r="H32" s="45">
        <v>42445</v>
      </c>
      <c r="I32" s="45">
        <v>0.01</v>
      </c>
      <c r="J32" s="45">
        <v>-0.85699999999999998</v>
      </c>
      <c r="K32" s="45">
        <v>0</v>
      </c>
      <c r="L32" s="45" t="s">
        <v>404</v>
      </c>
      <c r="M32" s="45" t="s">
        <v>317</v>
      </c>
    </row>
    <row r="33" spans="1:13" ht="72.5" hidden="1" x14ac:dyDescent="0.35">
      <c r="A33" s="45" t="s">
        <v>449</v>
      </c>
      <c r="B33" s="45" t="s">
        <v>332</v>
      </c>
      <c r="C33" s="45" t="s">
        <v>44</v>
      </c>
      <c r="D33" s="45">
        <v>13859107</v>
      </c>
      <c r="E33" s="45">
        <v>13859707</v>
      </c>
      <c r="F33" s="45">
        <v>15880308</v>
      </c>
      <c r="G33" s="45">
        <v>0</v>
      </c>
      <c r="H33" s="45">
        <v>15880308</v>
      </c>
      <c r="I33" s="45">
        <v>1.1499999999999999</v>
      </c>
      <c r="J33" s="45">
        <v>4.2999999999999997E-2</v>
      </c>
      <c r="K33" s="45">
        <v>0</v>
      </c>
      <c r="L33" s="45" t="s">
        <v>450</v>
      </c>
      <c r="M33" s="45" t="s">
        <v>317</v>
      </c>
    </row>
    <row r="34" spans="1:13" ht="58" hidden="1" x14ac:dyDescent="0.35">
      <c r="A34" s="45" t="s">
        <v>451</v>
      </c>
      <c r="B34" s="45" t="s">
        <v>332</v>
      </c>
      <c r="C34" s="45" t="s">
        <v>44</v>
      </c>
      <c r="D34" s="45">
        <v>0</v>
      </c>
      <c r="E34" s="45">
        <v>0</v>
      </c>
      <c r="F34" s="45">
        <v>532926</v>
      </c>
      <c r="G34" s="45">
        <v>0</v>
      </c>
      <c r="H34" s="45">
        <v>532926</v>
      </c>
      <c r="I34" s="45"/>
      <c r="J34" s="45">
        <v>5.2999999999999999E-2</v>
      </c>
      <c r="K34" s="45">
        <v>0</v>
      </c>
      <c r="L34" s="45" t="s">
        <v>452</v>
      </c>
      <c r="M34" s="45" t="s">
        <v>317</v>
      </c>
    </row>
    <row r="35" spans="1:13" ht="58" hidden="1" x14ac:dyDescent="0.35">
      <c r="A35" s="45" t="s">
        <v>453</v>
      </c>
      <c r="B35" s="45" t="s">
        <v>332</v>
      </c>
      <c r="C35" s="45" t="s">
        <v>44</v>
      </c>
      <c r="D35" s="45">
        <v>0</v>
      </c>
      <c r="E35" s="45">
        <v>0</v>
      </c>
      <c r="F35" s="45">
        <v>1050680</v>
      </c>
      <c r="G35" s="45">
        <v>0</v>
      </c>
      <c r="H35" s="45">
        <v>1050680</v>
      </c>
      <c r="I35" s="45"/>
      <c r="J35" s="45">
        <v>0.06</v>
      </c>
      <c r="K35" s="45">
        <v>0</v>
      </c>
      <c r="L35" s="45" t="s">
        <v>406</v>
      </c>
      <c r="M35" s="45" t="s">
        <v>317</v>
      </c>
    </row>
    <row r="36" spans="1:13" ht="58" hidden="1" x14ac:dyDescent="0.35">
      <c r="A36" s="45" t="s">
        <v>454</v>
      </c>
      <c r="B36" s="45" t="s">
        <v>332</v>
      </c>
      <c r="C36" s="45" t="s">
        <v>44</v>
      </c>
      <c r="D36" s="45">
        <v>0</v>
      </c>
      <c r="E36" s="45">
        <v>0</v>
      </c>
      <c r="F36" s="45">
        <v>761396</v>
      </c>
      <c r="G36" s="45">
        <v>0</v>
      </c>
      <c r="H36" s="45">
        <v>761396</v>
      </c>
      <c r="I36" s="45"/>
      <c r="J36" s="45">
        <v>5.2999999999999999E-2</v>
      </c>
      <c r="K36" s="45">
        <v>0</v>
      </c>
      <c r="L36" s="45" t="s">
        <v>455</v>
      </c>
      <c r="M36" s="45" t="s">
        <v>317</v>
      </c>
    </row>
    <row r="37" spans="1:13" ht="43.5" hidden="1" x14ac:dyDescent="0.35">
      <c r="A37" s="45" t="s">
        <v>180</v>
      </c>
      <c r="B37" s="45" t="s">
        <v>332</v>
      </c>
      <c r="C37" s="45" t="s">
        <v>44</v>
      </c>
      <c r="D37" s="45">
        <v>173638157</v>
      </c>
      <c r="E37" s="45">
        <v>173697001</v>
      </c>
      <c r="F37" s="45">
        <v>33704121</v>
      </c>
      <c r="G37" s="45">
        <v>156441898</v>
      </c>
      <c r="H37" s="45">
        <v>190146019</v>
      </c>
      <c r="I37" s="45">
        <v>1.0900000000000001</v>
      </c>
      <c r="J37" s="45">
        <v>2.3E-2</v>
      </c>
      <c r="K37" s="45">
        <v>0</v>
      </c>
      <c r="L37" s="45" t="s">
        <v>456</v>
      </c>
      <c r="M37" s="45" t="s">
        <v>317</v>
      </c>
    </row>
    <row r="38" spans="1:13" ht="72.5" hidden="1" x14ac:dyDescent="0.35">
      <c r="A38" s="45" t="s">
        <v>249</v>
      </c>
      <c r="B38" s="45" t="s">
        <v>333</v>
      </c>
      <c r="C38" s="45" t="s">
        <v>251</v>
      </c>
      <c r="D38" s="45">
        <v>16896715</v>
      </c>
      <c r="E38" s="45">
        <v>16896715</v>
      </c>
      <c r="F38" s="45">
        <v>9970599</v>
      </c>
      <c r="G38" s="45">
        <v>12818129</v>
      </c>
      <c r="H38" s="45">
        <v>22788728</v>
      </c>
      <c r="I38" s="45">
        <v>1.35</v>
      </c>
      <c r="J38" s="45">
        <v>0.111</v>
      </c>
      <c r="K38" s="45">
        <v>0</v>
      </c>
      <c r="L38" s="45" t="s">
        <v>457</v>
      </c>
      <c r="M38" s="45" t="s">
        <v>317</v>
      </c>
    </row>
    <row r="39" spans="1:13" ht="58" hidden="1" x14ac:dyDescent="0.35">
      <c r="A39" s="45" t="s">
        <v>271</v>
      </c>
      <c r="B39" s="45" t="s">
        <v>335</v>
      </c>
      <c r="C39" s="45" t="s">
        <v>49</v>
      </c>
      <c r="D39" s="45">
        <v>22872827</v>
      </c>
      <c r="E39" s="45">
        <v>23009504</v>
      </c>
      <c r="F39" s="45">
        <v>468210</v>
      </c>
      <c r="G39" s="45">
        <v>19171532</v>
      </c>
      <c r="H39" s="45">
        <v>19639742</v>
      </c>
      <c r="I39" s="45">
        <v>0.85</v>
      </c>
      <c r="J39" s="45">
        <v>-9.1999999999999998E-2</v>
      </c>
      <c r="K39" s="45">
        <v>0</v>
      </c>
      <c r="L39" s="45" t="s">
        <v>431</v>
      </c>
      <c r="M39" s="45" t="s">
        <v>317</v>
      </c>
    </row>
    <row r="40" spans="1:13" ht="58" hidden="1" x14ac:dyDescent="0.35">
      <c r="A40" s="45" t="s">
        <v>182</v>
      </c>
      <c r="B40" s="45" t="s">
        <v>374</v>
      </c>
      <c r="C40" s="45" t="s">
        <v>44</v>
      </c>
      <c r="D40" s="45">
        <v>20000000</v>
      </c>
      <c r="E40" s="45">
        <v>20000000</v>
      </c>
      <c r="F40" s="45">
        <v>816528</v>
      </c>
      <c r="G40" s="45">
        <v>16309326</v>
      </c>
      <c r="H40" s="45">
        <v>17125854</v>
      </c>
      <c r="I40" s="45">
        <v>0.86</v>
      </c>
      <c r="J40" s="45">
        <v>-6.0999999999999999E-2</v>
      </c>
      <c r="K40" s="45">
        <v>0</v>
      </c>
      <c r="L40" s="45" t="s">
        <v>458</v>
      </c>
      <c r="M40" s="45" t="s">
        <v>317</v>
      </c>
    </row>
    <row r="41" spans="1:13" ht="87" hidden="1" x14ac:dyDescent="0.35">
      <c r="A41" s="45" t="s">
        <v>459</v>
      </c>
      <c r="B41" s="45" t="s">
        <v>375</v>
      </c>
      <c r="C41" s="45" t="s">
        <v>44</v>
      </c>
      <c r="D41" s="45">
        <v>2720000</v>
      </c>
      <c r="E41" s="45">
        <v>2720000</v>
      </c>
      <c r="F41" s="45">
        <v>6554136</v>
      </c>
      <c r="G41" s="45">
        <v>0</v>
      </c>
      <c r="H41" s="45">
        <v>6554136</v>
      </c>
      <c r="I41" s="45">
        <v>2.41</v>
      </c>
      <c r="J41" s="45">
        <v>7.5999999999999998E-2</v>
      </c>
      <c r="K41" s="45">
        <v>0</v>
      </c>
      <c r="L41" s="45" t="s">
        <v>460</v>
      </c>
      <c r="M41" s="45" t="s">
        <v>317</v>
      </c>
    </row>
    <row r="42" spans="1:13" ht="87" hidden="1" x14ac:dyDescent="0.35">
      <c r="A42" s="45" t="s">
        <v>185</v>
      </c>
      <c r="B42" s="45" t="s">
        <v>375</v>
      </c>
      <c r="C42" s="45" t="s">
        <v>44</v>
      </c>
      <c r="D42" s="45">
        <v>109941039</v>
      </c>
      <c r="E42" s="45">
        <v>110871002</v>
      </c>
      <c r="F42" s="45">
        <v>36627703</v>
      </c>
      <c r="G42" s="45">
        <v>92672189</v>
      </c>
      <c r="H42" s="45">
        <v>129299892</v>
      </c>
      <c r="I42" s="45">
        <v>1.17</v>
      </c>
      <c r="J42" s="45">
        <v>4.1000000000000002E-2</v>
      </c>
      <c r="K42" s="45">
        <v>0</v>
      </c>
      <c r="L42" s="45" t="s">
        <v>461</v>
      </c>
      <c r="M42" s="45" t="s">
        <v>317</v>
      </c>
    </row>
    <row r="43" spans="1:13" ht="87" hidden="1" x14ac:dyDescent="0.35">
      <c r="A43" s="45" t="s">
        <v>462</v>
      </c>
      <c r="B43" s="45" t="s">
        <v>375</v>
      </c>
      <c r="C43" s="45" t="s">
        <v>44</v>
      </c>
      <c r="D43" s="45">
        <v>4109218</v>
      </c>
      <c r="E43" s="45">
        <v>4109218</v>
      </c>
      <c r="F43" s="45">
        <v>6335674</v>
      </c>
      <c r="G43" s="45">
        <v>0</v>
      </c>
      <c r="H43" s="45">
        <v>6335674</v>
      </c>
      <c r="I43" s="45">
        <v>1.54</v>
      </c>
      <c r="J43" s="45">
        <v>0.113</v>
      </c>
      <c r="K43" s="45">
        <v>0</v>
      </c>
      <c r="L43" s="45" t="s">
        <v>463</v>
      </c>
      <c r="M43" s="45" t="s">
        <v>317</v>
      </c>
    </row>
    <row r="44" spans="1:13" ht="72.5" hidden="1" x14ac:dyDescent="0.35">
      <c r="A44" s="45" t="s">
        <v>464</v>
      </c>
      <c r="B44" s="45" t="s">
        <v>390</v>
      </c>
      <c r="C44" s="45" t="s">
        <v>44</v>
      </c>
      <c r="D44" s="45">
        <v>7403218</v>
      </c>
      <c r="E44" s="45">
        <v>7403218</v>
      </c>
      <c r="F44" s="45">
        <v>11447120</v>
      </c>
      <c r="G44" s="45">
        <v>0</v>
      </c>
      <c r="H44" s="45">
        <v>11447120</v>
      </c>
      <c r="I44" s="45">
        <v>1.55</v>
      </c>
      <c r="J44" s="45">
        <v>0.14899999999999999</v>
      </c>
      <c r="K44" s="45">
        <v>0</v>
      </c>
      <c r="L44" s="45" t="s">
        <v>465</v>
      </c>
      <c r="M44" s="45" t="s">
        <v>317</v>
      </c>
    </row>
    <row r="45" spans="1:13" ht="43.5" hidden="1" x14ac:dyDescent="0.35">
      <c r="A45" s="45" t="s">
        <v>187</v>
      </c>
      <c r="B45" s="45" t="s">
        <v>376</v>
      </c>
      <c r="C45" s="45" t="s">
        <v>44</v>
      </c>
      <c r="D45" s="45">
        <v>16025565</v>
      </c>
      <c r="E45" s="45">
        <v>16025565</v>
      </c>
      <c r="F45" s="45">
        <v>5202162</v>
      </c>
      <c r="G45" s="45">
        <v>14168090</v>
      </c>
      <c r="H45" s="45">
        <v>19370252</v>
      </c>
      <c r="I45" s="45">
        <v>1.21</v>
      </c>
      <c r="J45" s="45">
        <v>3.1E-2</v>
      </c>
      <c r="K45" s="45">
        <v>0</v>
      </c>
      <c r="L45" s="45" t="s">
        <v>466</v>
      </c>
      <c r="M45" s="45" t="s">
        <v>317</v>
      </c>
    </row>
    <row r="46" spans="1:13" ht="72.5" hidden="1" x14ac:dyDescent="0.35">
      <c r="A46" s="45" t="s">
        <v>467</v>
      </c>
      <c r="B46" s="45" t="s">
        <v>468</v>
      </c>
      <c r="C46" s="45" t="s">
        <v>93</v>
      </c>
      <c r="D46" s="45">
        <v>3307341</v>
      </c>
      <c r="E46" s="45">
        <v>3307341</v>
      </c>
      <c r="F46" s="45">
        <v>117411</v>
      </c>
      <c r="G46" s="45">
        <v>0</v>
      </c>
      <c r="H46" s="45">
        <v>117411</v>
      </c>
      <c r="I46" s="45">
        <v>0.04</v>
      </c>
      <c r="J46" s="45">
        <v>-0.72399999999999998</v>
      </c>
      <c r="K46" s="45">
        <v>0</v>
      </c>
      <c r="L46" s="45" t="s">
        <v>406</v>
      </c>
      <c r="M46" s="45" t="s">
        <v>317</v>
      </c>
    </row>
    <row r="47" spans="1:13" ht="58" hidden="1" x14ac:dyDescent="0.35">
      <c r="A47" s="45" t="s">
        <v>469</v>
      </c>
      <c r="B47" s="45" t="s">
        <v>468</v>
      </c>
      <c r="C47" s="45" t="s">
        <v>44</v>
      </c>
      <c r="D47" s="45">
        <v>1791438</v>
      </c>
      <c r="E47" s="45">
        <v>1791438</v>
      </c>
      <c r="F47" s="45">
        <v>1750780</v>
      </c>
      <c r="G47" s="45">
        <v>0</v>
      </c>
      <c r="H47" s="45">
        <v>1750780</v>
      </c>
      <c r="I47" s="45">
        <v>0.98</v>
      </c>
      <c r="J47" s="45">
        <v>-5.0999999999999997E-2</v>
      </c>
      <c r="K47" s="45">
        <v>0</v>
      </c>
      <c r="L47" s="45" t="s">
        <v>406</v>
      </c>
      <c r="M47" s="45" t="s">
        <v>317</v>
      </c>
    </row>
    <row r="48" spans="1:13" ht="87" hidden="1" x14ac:dyDescent="0.35">
      <c r="A48" s="45" t="s">
        <v>470</v>
      </c>
      <c r="B48" s="45" t="s">
        <v>471</v>
      </c>
      <c r="C48" s="45" t="s">
        <v>93</v>
      </c>
      <c r="D48" s="45">
        <v>9189672</v>
      </c>
      <c r="E48" s="45">
        <v>9189672</v>
      </c>
      <c r="F48" s="45">
        <v>2040715</v>
      </c>
      <c r="G48" s="45">
        <v>255</v>
      </c>
      <c r="H48" s="45">
        <v>2040970</v>
      </c>
      <c r="I48" s="45">
        <v>0.22</v>
      </c>
      <c r="J48" s="45">
        <v>-0.63300000000000001</v>
      </c>
      <c r="K48" s="45">
        <v>0</v>
      </c>
      <c r="L48" s="45" t="s">
        <v>406</v>
      </c>
      <c r="M48" s="45" t="s">
        <v>317</v>
      </c>
    </row>
    <row r="49" spans="1:13" ht="72.5" hidden="1" x14ac:dyDescent="0.35">
      <c r="A49" s="45" t="s">
        <v>264</v>
      </c>
      <c r="B49" s="45" t="s">
        <v>336</v>
      </c>
      <c r="C49" s="45" t="s">
        <v>49</v>
      </c>
      <c r="D49" s="45">
        <v>13296890</v>
      </c>
      <c r="E49" s="45">
        <v>13296890</v>
      </c>
      <c r="F49" s="45">
        <v>830822</v>
      </c>
      <c r="G49" s="45">
        <v>12951476</v>
      </c>
      <c r="H49" s="45">
        <v>13782298</v>
      </c>
      <c r="I49" s="45">
        <v>1.04</v>
      </c>
      <c r="J49" s="45">
        <v>1.7000000000000001E-2</v>
      </c>
      <c r="K49" s="45">
        <v>0</v>
      </c>
      <c r="L49" s="45" t="s">
        <v>472</v>
      </c>
      <c r="M49" s="45" t="s">
        <v>317</v>
      </c>
    </row>
    <row r="50" spans="1:13" ht="43.5" hidden="1" x14ac:dyDescent="0.35">
      <c r="A50" s="45" t="s">
        <v>189</v>
      </c>
      <c r="B50" s="45" t="s">
        <v>377</v>
      </c>
      <c r="C50" s="45" t="s">
        <v>44</v>
      </c>
      <c r="D50" s="45">
        <v>20245133</v>
      </c>
      <c r="E50" s="45">
        <v>20245133</v>
      </c>
      <c r="F50" s="45">
        <v>24305433</v>
      </c>
      <c r="G50" s="45">
        <v>5073641</v>
      </c>
      <c r="H50" s="45">
        <v>29379074</v>
      </c>
      <c r="I50" s="45">
        <v>1.45</v>
      </c>
      <c r="J50" s="45">
        <v>0.1</v>
      </c>
      <c r="K50" s="45">
        <v>0</v>
      </c>
      <c r="L50" s="45" t="s">
        <v>473</v>
      </c>
      <c r="M50" s="45" t="s">
        <v>317</v>
      </c>
    </row>
    <row r="51" spans="1:13" ht="29" hidden="1" x14ac:dyDescent="0.35">
      <c r="A51" s="45" t="s">
        <v>191</v>
      </c>
      <c r="B51" s="45" t="s">
        <v>378</v>
      </c>
      <c r="C51" s="45" t="s">
        <v>44</v>
      </c>
      <c r="D51" s="45">
        <v>10000000</v>
      </c>
      <c r="E51" s="45">
        <v>10005700</v>
      </c>
      <c r="F51" s="45">
        <v>9077175</v>
      </c>
      <c r="G51" s="45">
        <v>2204320</v>
      </c>
      <c r="H51" s="45">
        <v>11281495</v>
      </c>
      <c r="I51" s="45">
        <v>1.1299999999999999</v>
      </c>
      <c r="J51" s="45">
        <v>3.7999999999999999E-2</v>
      </c>
      <c r="K51" s="45">
        <v>0</v>
      </c>
      <c r="L51" s="45" t="s">
        <v>474</v>
      </c>
      <c r="M51" s="45" t="s">
        <v>317</v>
      </c>
    </row>
    <row r="52" spans="1:13" ht="87" hidden="1" x14ac:dyDescent="0.35">
      <c r="A52" s="45" t="s">
        <v>475</v>
      </c>
      <c r="B52" s="45" t="s">
        <v>379</v>
      </c>
      <c r="C52" s="45" t="s">
        <v>44</v>
      </c>
      <c r="D52" s="45">
        <v>18134956</v>
      </c>
      <c r="E52" s="45">
        <v>18106079</v>
      </c>
      <c r="F52" s="45">
        <v>21349152</v>
      </c>
      <c r="G52" s="45">
        <v>0</v>
      </c>
      <c r="H52" s="45">
        <v>21349152</v>
      </c>
      <c r="I52" s="45">
        <v>1.18</v>
      </c>
      <c r="J52" s="45">
        <v>4.1000000000000002E-2</v>
      </c>
      <c r="K52" s="45">
        <v>0</v>
      </c>
      <c r="L52" s="45" t="s">
        <v>476</v>
      </c>
      <c r="M52" s="45" t="s">
        <v>317</v>
      </c>
    </row>
    <row r="53" spans="1:13" ht="87" hidden="1" x14ac:dyDescent="0.35">
      <c r="A53" s="45" t="s">
        <v>193</v>
      </c>
      <c r="B53" s="45" t="s">
        <v>379</v>
      </c>
      <c r="C53" s="45" t="s">
        <v>44</v>
      </c>
      <c r="D53" s="45">
        <v>11189640</v>
      </c>
      <c r="E53" s="45">
        <v>11709663</v>
      </c>
      <c r="F53" s="45">
        <v>11817114</v>
      </c>
      <c r="G53" s="45">
        <v>2235533</v>
      </c>
      <c r="H53" s="45">
        <v>14052647</v>
      </c>
      <c r="I53" s="45">
        <v>1.2</v>
      </c>
      <c r="J53" s="45">
        <v>6.8000000000000005E-2</v>
      </c>
      <c r="K53" s="45">
        <v>0</v>
      </c>
      <c r="L53" s="45" t="s">
        <v>477</v>
      </c>
      <c r="M53" s="45" t="s">
        <v>317</v>
      </c>
    </row>
    <row r="54" spans="1:13" ht="43.5" hidden="1" x14ac:dyDescent="0.35">
      <c r="A54" s="45" t="s">
        <v>195</v>
      </c>
      <c r="B54" s="45" t="s">
        <v>380</v>
      </c>
      <c r="C54" s="45" t="s">
        <v>44</v>
      </c>
      <c r="D54" s="45">
        <v>3337302</v>
      </c>
      <c r="E54" s="45">
        <v>3337302</v>
      </c>
      <c r="F54" s="45">
        <v>5175555</v>
      </c>
      <c r="G54" s="45">
        <v>118099</v>
      </c>
      <c r="H54" s="45">
        <v>5293654</v>
      </c>
      <c r="I54" s="45">
        <v>1.59</v>
      </c>
      <c r="J54" s="45">
        <v>0.18</v>
      </c>
      <c r="K54" s="45">
        <v>0</v>
      </c>
      <c r="L54" s="45" t="s">
        <v>478</v>
      </c>
      <c r="M54" s="45" t="s">
        <v>317</v>
      </c>
    </row>
    <row r="55" spans="1:13" ht="43.5" hidden="1" x14ac:dyDescent="0.35">
      <c r="A55" s="45" t="s">
        <v>197</v>
      </c>
      <c r="B55" s="45" t="s">
        <v>380</v>
      </c>
      <c r="C55" s="45" t="s">
        <v>44</v>
      </c>
      <c r="D55" s="45">
        <v>4875360</v>
      </c>
      <c r="E55" s="45">
        <v>4875360</v>
      </c>
      <c r="F55" s="45">
        <v>7712204</v>
      </c>
      <c r="G55" s="45">
        <v>314998</v>
      </c>
      <c r="H55" s="45">
        <v>8027202</v>
      </c>
      <c r="I55" s="45">
        <v>1.65</v>
      </c>
      <c r="J55" s="45">
        <v>0.17199999999999999</v>
      </c>
      <c r="K55" s="45">
        <v>0</v>
      </c>
      <c r="L55" s="45" t="s">
        <v>406</v>
      </c>
      <c r="M55" s="45" t="s">
        <v>317</v>
      </c>
    </row>
    <row r="56" spans="1:13" ht="29" hidden="1" x14ac:dyDescent="0.35">
      <c r="A56" s="45" t="s">
        <v>479</v>
      </c>
      <c r="B56" s="45" t="s">
        <v>480</v>
      </c>
      <c r="C56" s="45" t="s">
        <v>44</v>
      </c>
      <c r="D56" s="45">
        <v>1758</v>
      </c>
      <c r="E56" s="45">
        <v>1758</v>
      </c>
      <c r="F56" s="45">
        <v>798904</v>
      </c>
      <c r="G56" s="45">
        <v>21725</v>
      </c>
      <c r="H56" s="45">
        <v>820629</v>
      </c>
      <c r="I56" s="45">
        <v>466.79</v>
      </c>
      <c r="J56" s="45"/>
      <c r="K56" s="45">
        <v>0</v>
      </c>
      <c r="L56" s="45" t="s">
        <v>406</v>
      </c>
      <c r="M56" s="45" t="s">
        <v>317</v>
      </c>
    </row>
    <row r="57" spans="1:13" ht="72.5" hidden="1" x14ac:dyDescent="0.35">
      <c r="A57" s="45" t="s">
        <v>481</v>
      </c>
      <c r="B57" s="45" t="s">
        <v>482</v>
      </c>
      <c r="C57" s="45" t="s">
        <v>44</v>
      </c>
      <c r="D57" s="45">
        <v>5076854</v>
      </c>
      <c r="E57" s="45">
        <v>5076854</v>
      </c>
      <c r="F57" s="45">
        <v>5257741</v>
      </c>
      <c r="G57" s="45">
        <v>0</v>
      </c>
      <c r="H57" s="45">
        <v>5257741</v>
      </c>
      <c r="I57" s="45">
        <v>1.04</v>
      </c>
      <c r="J57" s="45">
        <v>0.24199999999999999</v>
      </c>
      <c r="K57" s="45">
        <v>0</v>
      </c>
      <c r="L57" s="45" t="s">
        <v>483</v>
      </c>
      <c r="M57" s="45" t="s">
        <v>317</v>
      </c>
    </row>
    <row r="58" spans="1:13" ht="58" hidden="1" x14ac:dyDescent="0.35">
      <c r="A58" s="45" t="s">
        <v>484</v>
      </c>
      <c r="B58" s="45" t="s">
        <v>485</v>
      </c>
      <c r="C58" s="45" t="s">
        <v>44</v>
      </c>
      <c r="D58" s="45">
        <v>2971100</v>
      </c>
      <c r="E58" s="45">
        <v>2971100</v>
      </c>
      <c r="F58" s="45">
        <v>1305908</v>
      </c>
      <c r="G58" s="45">
        <v>0</v>
      </c>
      <c r="H58" s="45">
        <v>1305908</v>
      </c>
      <c r="I58" s="45">
        <v>0.44</v>
      </c>
      <c r="J58" s="45">
        <v>-0.79300000000000004</v>
      </c>
      <c r="K58" s="45">
        <v>0</v>
      </c>
      <c r="L58" s="45" t="s">
        <v>486</v>
      </c>
      <c r="M58" s="45" t="s">
        <v>317</v>
      </c>
    </row>
    <row r="59" spans="1:13" ht="43.5" hidden="1" x14ac:dyDescent="0.35">
      <c r="A59" s="45" t="s">
        <v>487</v>
      </c>
      <c r="B59" s="45" t="s">
        <v>488</v>
      </c>
      <c r="C59" s="45" t="s">
        <v>44</v>
      </c>
      <c r="D59" s="45">
        <v>4187869</v>
      </c>
      <c r="E59" s="45">
        <v>4187869</v>
      </c>
      <c r="F59" s="45">
        <v>4495555</v>
      </c>
      <c r="G59" s="45">
        <v>0</v>
      </c>
      <c r="H59" s="45">
        <v>4495555</v>
      </c>
      <c r="I59" s="45">
        <v>1.07</v>
      </c>
      <c r="J59" s="45">
        <v>0.188</v>
      </c>
      <c r="K59" s="45">
        <v>0</v>
      </c>
      <c r="L59" s="45" t="s">
        <v>489</v>
      </c>
      <c r="M59" s="45" t="s">
        <v>317</v>
      </c>
    </row>
    <row r="60" spans="1:13" ht="87" hidden="1" x14ac:dyDescent="0.35">
      <c r="A60" s="45" t="s">
        <v>490</v>
      </c>
      <c r="B60" s="45" t="s">
        <v>423</v>
      </c>
      <c r="C60" s="45" t="s">
        <v>44</v>
      </c>
      <c r="D60" s="45">
        <v>11741745</v>
      </c>
      <c r="E60" s="45">
        <v>11741745</v>
      </c>
      <c r="F60" s="45">
        <v>15564468</v>
      </c>
      <c r="G60" s="45">
        <v>0</v>
      </c>
      <c r="H60" s="45">
        <v>15564468</v>
      </c>
      <c r="I60" s="45">
        <v>1.33</v>
      </c>
      <c r="J60" s="45">
        <v>0.16</v>
      </c>
      <c r="K60" s="45">
        <v>0</v>
      </c>
      <c r="L60" s="45" t="s">
        <v>491</v>
      </c>
      <c r="M60" s="45" t="s">
        <v>317</v>
      </c>
    </row>
    <row r="61" spans="1:13" ht="87" hidden="1" x14ac:dyDescent="0.35">
      <c r="A61" s="45" t="s">
        <v>490</v>
      </c>
      <c r="B61" s="45" t="s">
        <v>423</v>
      </c>
      <c r="C61" s="45" t="s">
        <v>44</v>
      </c>
      <c r="D61" s="45">
        <v>6222775</v>
      </c>
      <c r="E61" s="45">
        <v>6222775</v>
      </c>
      <c r="F61" s="45">
        <v>9403014</v>
      </c>
      <c r="G61" s="45">
        <v>0</v>
      </c>
      <c r="H61" s="45">
        <v>9403014</v>
      </c>
      <c r="I61" s="45">
        <v>1.51</v>
      </c>
      <c r="J61" s="45">
        <v>0.16</v>
      </c>
      <c r="K61" s="45">
        <v>0</v>
      </c>
      <c r="L61" s="45" t="s">
        <v>492</v>
      </c>
      <c r="M61" s="45" t="s">
        <v>317</v>
      </c>
    </row>
    <row r="62" spans="1:13" ht="58" hidden="1" x14ac:dyDescent="0.35">
      <c r="A62" s="45" t="s">
        <v>493</v>
      </c>
      <c r="B62" s="45" t="s">
        <v>494</v>
      </c>
      <c r="C62" s="45" t="s">
        <v>44</v>
      </c>
      <c r="D62" s="45">
        <v>32241088</v>
      </c>
      <c r="E62" s="45">
        <v>32241665</v>
      </c>
      <c r="F62" s="45">
        <v>23232048</v>
      </c>
      <c r="G62" s="45">
        <v>0</v>
      </c>
      <c r="H62" s="45">
        <v>23232048</v>
      </c>
      <c r="I62" s="45">
        <v>0.72</v>
      </c>
      <c r="J62" s="45">
        <v>-0.106</v>
      </c>
      <c r="K62" s="45">
        <v>0</v>
      </c>
      <c r="L62" s="45" t="s">
        <v>404</v>
      </c>
      <c r="M62" s="45" t="s">
        <v>317</v>
      </c>
    </row>
    <row r="63" spans="1:13" ht="58" hidden="1" x14ac:dyDescent="0.35">
      <c r="A63" s="45" t="s">
        <v>199</v>
      </c>
      <c r="B63" s="45" t="s">
        <v>381</v>
      </c>
      <c r="C63" s="45" t="s">
        <v>44</v>
      </c>
      <c r="D63" s="45">
        <v>220063715</v>
      </c>
      <c r="E63" s="45">
        <v>221026319</v>
      </c>
      <c r="F63" s="45">
        <v>139046427</v>
      </c>
      <c r="G63" s="45">
        <v>200786983</v>
      </c>
      <c r="H63" s="45">
        <v>339833410</v>
      </c>
      <c r="I63" s="45">
        <v>1.54</v>
      </c>
      <c r="J63" s="45">
        <v>6.0999999999999999E-2</v>
      </c>
      <c r="K63" s="45">
        <v>0</v>
      </c>
      <c r="L63" s="45" t="s">
        <v>404</v>
      </c>
      <c r="M63" s="45" t="s">
        <v>317</v>
      </c>
    </row>
    <row r="64" spans="1:13" ht="43.5" hidden="1" x14ac:dyDescent="0.35">
      <c r="A64" s="45" t="s">
        <v>201</v>
      </c>
      <c r="B64" s="45" t="s">
        <v>382</v>
      </c>
      <c r="C64" s="45" t="s">
        <v>44</v>
      </c>
      <c r="D64" s="45">
        <v>19007698</v>
      </c>
      <c r="E64" s="45">
        <v>19007698</v>
      </c>
      <c r="F64" s="45">
        <v>2781401</v>
      </c>
      <c r="G64" s="45">
        <v>9254813</v>
      </c>
      <c r="H64" s="45">
        <v>12036215</v>
      </c>
      <c r="I64" s="45">
        <v>0.63</v>
      </c>
      <c r="J64" s="45">
        <v>-6.7000000000000004E-2</v>
      </c>
      <c r="K64" s="45">
        <v>0</v>
      </c>
      <c r="L64" s="45" t="s">
        <v>495</v>
      </c>
      <c r="M64" s="45" t="s">
        <v>317</v>
      </c>
    </row>
    <row r="65" spans="1:13" ht="58" hidden="1" x14ac:dyDescent="0.35">
      <c r="A65" s="45" t="s">
        <v>496</v>
      </c>
      <c r="B65" s="45" t="s">
        <v>497</v>
      </c>
      <c r="C65" s="45" t="s">
        <v>44</v>
      </c>
      <c r="D65" s="45">
        <v>2386</v>
      </c>
      <c r="E65" s="45">
        <v>2386</v>
      </c>
      <c r="F65" s="45">
        <v>32429</v>
      </c>
      <c r="G65" s="45">
        <v>0</v>
      </c>
      <c r="H65" s="45">
        <v>32429</v>
      </c>
      <c r="I65" s="45">
        <v>13.59</v>
      </c>
      <c r="J65" s="45">
        <v>3.2000000000000001E-2</v>
      </c>
      <c r="K65" s="45">
        <v>0</v>
      </c>
      <c r="L65" s="45" t="s">
        <v>498</v>
      </c>
      <c r="M65" s="45" t="s">
        <v>317</v>
      </c>
    </row>
    <row r="66" spans="1:13" ht="72.5" hidden="1" x14ac:dyDescent="0.35">
      <c r="A66" s="45" t="s">
        <v>274</v>
      </c>
      <c r="B66" s="45" t="s">
        <v>337</v>
      </c>
      <c r="C66" s="45" t="s">
        <v>49</v>
      </c>
      <c r="D66" s="45">
        <v>24471817</v>
      </c>
      <c r="E66" s="45">
        <v>24519370</v>
      </c>
      <c r="F66" s="45">
        <v>222793</v>
      </c>
      <c r="G66" s="45">
        <v>23011361</v>
      </c>
      <c r="H66" s="45">
        <v>23234154</v>
      </c>
      <c r="I66" s="45">
        <v>0.95</v>
      </c>
      <c r="J66" s="45">
        <v>-5.5E-2</v>
      </c>
      <c r="K66" s="45">
        <v>0</v>
      </c>
      <c r="L66" s="45" t="s">
        <v>499</v>
      </c>
      <c r="M66" s="45" t="s">
        <v>317</v>
      </c>
    </row>
    <row r="67" spans="1:13" ht="72.5" hidden="1" x14ac:dyDescent="0.35">
      <c r="A67" s="45" t="s">
        <v>500</v>
      </c>
      <c r="B67" s="45" t="s">
        <v>501</v>
      </c>
      <c r="C67" s="45" t="s">
        <v>93</v>
      </c>
      <c r="D67" s="45">
        <v>5229312</v>
      </c>
      <c r="E67" s="45">
        <v>5229312</v>
      </c>
      <c r="F67" s="45">
        <v>5984999</v>
      </c>
      <c r="G67" s="45">
        <v>0</v>
      </c>
      <c r="H67" s="45">
        <v>5984999</v>
      </c>
      <c r="I67" s="45">
        <v>1.1399999999999999</v>
      </c>
      <c r="J67" s="45">
        <v>3.9E-2</v>
      </c>
      <c r="K67" s="45">
        <v>0</v>
      </c>
      <c r="L67" s="45" t="s">
        <v>502</v>
      </c>
      <c r="M67" s="45" t="s">
        <v>317</v>
      </c>
    </row>
    <row r="68" spans="1:13" ht="43.5" hidden="1" x14ac:dyDescent="0.35">
      <c r="A68" s="45" t="s">
        <v>252</v>
      </c>
      <c r="B68" s="45" t="s">
        <v>338</v>
      </c>
      <c r="C68" s="45" t="s">
        <v>93</v>
      </c>
      <c r="D68" s="45">
        <v>8520956</v>
      </c>
      <c r="E68" s="45">
        <v>8520956</v>
      </c>
      <c r="F68" s="45">
        <v>5756217</v>
      </c>
      <c r="G68" s="45">
        <v>11376171</v>
      </c>
      <c r="H68" s="45">
        <v>17132388</v>
      </c>
      <c r="I68" s="45">
        <v>2.0099999999999998</v>
      </c>
      <c r="J68" s="45">
        <v>9.5000000000000001E-2</v>
      </c>
      <c r="K68" s="45">
        <v>0</v>
      </c>
      <c r="L68" s="45" t="s">
        <v>503</v>
      </c>
      <c r="M68" s="45" t="s">
        <v>317</v>
      </c>
    </row>
    <row r="69" spans="1:13" ht="87" hidden="1" x14ac:dyDescent="0.35">
      <c r="A69" s="45" t="s">
        <v>260</v>
      </c>
      <c r="B69" s="45" t="s">
        <v>339</v>
      </c>
      <c r="C69" s="45" t="s">
        <v>49</v>
      </c>
      <c r="D69" s="45">
        <v>17757127</v>
      </c>
      <c r="E69" s="45">
        <v>17872525</v>
      </c>
      <c r="F69" s="45">
        <v>744097</v>
      </c>
      <c r="G69" s="45">
        <v>19139650</v>
      </c>
      <c r="H69" s="45">
        <v>19883747</v>
      </c>
      <c r="I69" s="45">
        <v>1.1100000000000001</v>
      </c>
      <c r="J69" s="45">
        <v>5.2999999999999999E-2</v>
      </c>
      <c r="K69" s="45">
        <v>0</v>
      </c>
      <c r="L69" s="45" t="s">
        <v>504</v>
      </c>
      <c r="M69" s="45" t="s">
        <v>317</v>
      </c>
    </row>
    <row r="70" spans="1:13" ht="58" hidden="1" x14ac:dyDescent="0.35">
      <c r="A70" s="45" t="s">
        <v>505</v>
      </c>
      <c r="B70" s="45" t="s">
        <v>506</v>
      </c>
      <c r="C70" s="45" t="s">
        <v>44</v>
      </c>
      <c r="D70" s="45">
        <v>7404561</v>
      </c>
      <c r="E70" s="45">
        <v>7404561</v>
      </c>
      <c r="F70" s="45">
        <v>7311937</v>
      </c>
      <c r="G70" s="45">
        <v>0</v>
      </c>
      <c r="H70" s="45">
        <v>7311937</v>
      </c>
      <c r="I70" s="45">
        <v>0.99</v>
      </c>
      <c r="J70" s="45">
        <v>-0.20699999999999999</v>
      </c>
      <c r="K70" s="45">
        <v>0</v>
      </c>
      <c r="L70" s="45" t="s">
        <v>507</v>
      </c>
      <c r="M70" s="45" t="s">
        <v>317</v>
      </c>
    </row>
    <row r="71" spans="1:13" ht="72.5" hidden="1" x14ac:dyDescent="0.35">
      <c r="A71" s="45" t="s">
        <v>254</v>
      </c>
      <c r="B71" s="45" t="s">
        <v>340</v>
      </c>
      <c r="C71" s="45" t="s">
        <v>93</v>
      </c>
      <c r="D71" s="45">
        <v>6880614</v>
      </c>
      <c r="E71" s="45">
        <v>6790698</v>
      </c>
      <c r="F71" s="45">
        <v>1149966</v>
      </c>
      <c r="G71" s="45">
        <v>6191813</v>
      </c>
      <c r="H71" s="45">
        <v>7341779</v>
      </c>
      <c r="I71" s="45">
        <v>1.08</v>
      </c>
      <c r="J71" s="45">
        <v>1.2E-2</v>
      </c>
      <c r="K71" s="45">
        <v>0</v>
      </c>
      <c r="L71" s="45" t="s">
        <v>508</v>
      </c>
      <c r="M71" s="45" t="s">
        <v>317</v>
      </c>
    </row>
    <row r="72" spans="1:13" ht="72.5" hidden="1" x14ac:dyDescent="0.35">
      <c r="A72" s="45" t="s">
        <v>203</v>
      </c>
      <c r="B72" s="45" t="s">
        <v>332</v>
      </c>
      <c r="C72" s="45" t="s">
        <v>44</v>
      </c>
      <c r="D72" s="45">
        <v>20379288</v>
      </c>
      <c r="E72" s="45">
        <v>20384040</v>
      </c>
      <c r="F72" s="45">
        <v>12427534</v>
      </c>
      <c r="G72" s="45">
        <v>53970</v>
      </c>
      <c r="H72" s="45">
        <v>12481504</v>
      </c>
      <c r="I72" s="45">
        <v>0.61</v>
      </c>
      <c r="J72" s="45">
        <v>-7.2999999999999995E-2</v>
      </c>
      <c r="K72" s="45">
        <v>0</v>
      </c>
      <c r="L72" s="45" t="s">
        <v>406</v>
      </c>
      <c r="M72" s="45" t="s">
        <v>317</v>
      </c>
    </row>
    <row r="73" spans="1:13" ht="87" hidden="1" x14ac:dyDescent="0.35">
      <c r="A73" s="45" t="s">
        <v>204</v>
      </c>
      <c r="B73" s="45" t="s">
        <v>383</v>
      </c>
      <c r="C73" s="45" t="s">
        <v>44</v>
      </c>
      <c r="D73" s="45">
        <v>101787698</v>
      </c>
      <c r="E73" s="45">
        <v>101825957</v>
      </c>
      <c r="F73" s="45">
        <v>128355883</v>
      </c>
      <c r="G73" s="45">
        <v>164950912</v>
      </c>
      <c r="H73" s="45">
        <v>293306795</v>
      </c>
      <c r="I73" s="45">
        <v>2.88</v>
      </c>
      <c r="J73" s="45">
        <v>0.152</v>
      </c>
      <c r="K73" s="45">
        <v>0</v>
      </c>
      <c r="L73" s="45" t="s">
        <v>509</v>
      </c>
      <c r="M73" s="45" t="s">
        <v>317</v>
      </c>
    </row>
    <row r="74" spans="1:13" ht="58" hidden="1" x14ac:dyDescent="0.35">
      <c r="A74" s="45" t="s">
        <v>510</v>
      </c>
      <c r="B74" s="45" t="s">
        <v>383</v>
      </c>
      <c r="C74" s="45" t="s">
        <v>44</v>
      </c>
      <c r="D74" s="45">
        <v>17800000</v>
      </c>
      <c r="E74" s="45">
        <v>18558100</v>
      </c>
      <c r="F74" s="45">
        <v>30906122</v>
      </c>
      <c r="G74" s="45">
        <v>0</v>
      </c>
      <c r="H74" s="45">
        <v>30906122</v>
      </c>
      <c r="I74" s="45">
        <v>1.67</v>
      </c>
      <c r="J74" s="45">
        <v>6.7000000000000004E-2</v>
      </c>
      <c r="K74" s="45">
        <v>0</v>
      </c>
      <c r="L74" s="45" t="s">
        <v>511</v>
      </c>
      <c r="M74" s="45" t="s">
        <v>317</v>
      </c>
    </row>
    <row r="75" spans="1:13" ht="43.5" hidden="1" x14ac:dyDescent="0.35">
      <c r="A75" s="45" t="s">
        <v>266</v>
      </c>
      <c r="B75" s="45" t="s">
        <v>335</v>
      </c>
      <c r="C75" s="45" t="s">
        <v>49</v>
      </c>
      <c r="D75" s="45">
        <v>13755158</v>
      </c>
      <c r="E75" s="45">
        <v>13776167</v>
      </c>
      <c r="F75" s="45">
        <v>116046</v>
      </c>
      <c r="G75" s="45">
        <v>14743561</v>
      </c>
      <c r="H75" s="45">
        <v>14859606</v>
      </c>
      <c r="I75" s="45">
        <v>1.08</v>
      </c>
      <c r="J75" s="45">
        <v>4.3999999999999997E-2</v>
      </c>
      <c r="K75" s="45">
        <v>0</v>
      </c>
      <c r="L75" s="45" t="s">
        <v>512</v>
      </c>
      <c r="M75" s="45" t="s">
        <v>317</v>
      </c>
    </row>
    <row r="76" spans="1:13" ht="72.5" hidden="1" x14ac:dyDescent="0.35">
      <c r="A76" s="45" t="s">
        <v>513</v>
      </c>
      <c r="B76" s="45" t="s">
        <v>514</v>
      </c>
      <c r="C76" s="45" t="s">
        <v>44</v>
      </c>
      <c r="D76" s="45">
        <v>9697268</v>
      </c>
      <c r="E76" s="45">
        <v>9697268</v>
      </c>
      <c r="F76" s="45">
        <v>12619301</v>
      </c>
      <c r="G76" s="45">
        <v>0</v>
      </c>
      <c r="H76" s="45">
        <v>12619301</v>
      </c>
      <c r="I76" s="45">
        <v>1.3</v>
      </c>
      <c r="J76" s="45">
        <v>0.13800000000000001</v>
      </c>
      <c r="K76" s="45">
        <v>0</v>
      </c>
      <c r="L76" s="45" t="s">
        <v>515</v>
      </c>
      <c r="M76" s="45" t="s">
        <v>317</v>
      </c>
    </row>
    <row r="77" spans="1:13" ht="43.5" hidden="1" x14ac:dyDescent="0.35">
      <c r="A77" s="45" t="s">
        <v>516</v>
      </c>
      <c r="B77" s="45" t="s">
        <v>514</v>
      </c>
      <c r="C77" s="45" t="s">
        <v>44</v>
      </c>
      <c r="D77" s="45">
        <v>11965083</v>
      </c>
      <c r="E77" s="45">
        <v>11965083</v>
      </c>
      <c r="F77" s="45">
        <v>15915760</v>
      </c>
      <c r="G77" s="45">
        <v>-13053</v>
      </c>
      <c r="H77" s="45">
        <v>15902707</v>
      </c>
      <c r="I77" s="45">
        <v>1.33</v>
      </c>
      <c r="J77" s="45">
        <v>7.0999999999999994E-2</v>
      </c>
      <c r="K77" s="45">
        <v>0</v>
      </c>
      <c r="L77" s="45" t="s">
        <v>406</v>
      </c>
      <c r="M77" s="45" t="s">
        <v>317</v>
      </c>
    </row>
    <row r="78" spans="1:13" ht="43.5" hidden="1" x14ac:dyDescent="0.35">
      <c r="A78" s="45" t="s">
        <v>517</v>
      </c>
      <c r="B78" s="45" t="s">
        <v>518</v>
      </c>
      <c r="C78" s="45" t="s">
        <v>44</v>
      </c>
      <c r="D78" s="45">
        <v>30477483</v>
      </c>
      <c r="E78" s="45">
        <v>30652662</v>
      </c>
      <c r="F78" s="45">
        <v>54911843</v>
      </c>
      <c r="G78" s="45">
        <v>0</v>
      </c>
      <c r="H78" s="45">
        <v>54911843</v>
      </c>
      <c r="I78" s="45">
        <v>1.79</v>
      </c>
      <c r="J78" s="45">
        <v>8.5000000000000006E-2</v>
      </c>
      <c r="K78" s="45">
        <v>0</v>
      </c>
      <c r="L78" s="45" t="s">
        <v>404</v>
      </c>
      <c r="M78" s="45" t="s">
        <v>317</v>
      </c>
    </row>
    <row r="79" spans="1:13" ht="58" hidden="1" x14ac:dyDescent="0.35">
      <c r="A79" s="45" t="s">
        <v>256</v>
      </c>
      <c r="B79" s="45" t="s">
        <v>341</v>
      </c>
      <c r="C79" s="45" t="s">
        <v>49</v>
      </c>
      <c r="D79" s="45">
        <v>12021601</v>
      </c>
      <c r="E79" s="45">
        <v>12021601</v>
      </c>
      <c r="F79" s="45">
        <v>5920037</v>
      </c>
      <c r="G79" s="45">
        <v>18745729</v>
      </c>
      <c r="H79" s="45">
        <v>24665766</v>
      </c>
      <c r="I79" s="45">
        <v>2.0499999999999998</v>
      </c>
      <c r="J79" s="45">
        <v>8.7999999999999995E-2</v>
      </c>
      <c r="K79" s="45">
        <v>0</v>
      </c>
      <c r="L79" s="45" t="s">
        <v>406</v>
      </c>
      <c r="M79" s="45" t="s">
        <v>317</v>
      </c>
    </row>
    <row r="80" spans="1:13" ht="43.5" hidden="1" x14ac:dyDescent="0.35">
      <c r="A80" s="45" t="s">
        <v>519</v>
      </c>
      <c r="B80" s="45" t="s">
        <v>520</v>
      </c>
      <c r="C80" s="45" t="s">
        <v>44</v>
      </c>
      <c r="D80" s="45">
        <v>4116835</v>
      </c>
      <c r="E80" s="45">
        <v>4532987</v>
      </c>
      <c r="F80" s="45">
        <v>5623687</v>
      </c>
      <c r="G80" s="45">
        <v>0</v>
      </c>
      <c r="H80" s="45">
        <v>5623687</v>
      </c>
      <c r="I80" s="45">
        <v>1.24</v>
      </c>
      <c r="J80" s="45">
        <v>9.7000000000000003E-2</v>
      </c>
      <c r="K80" s="45">
        <v>55</v>
      </c>
      <c r="L80" s="45" t="s">
        <v>406</v>
      </c>
      <c r="M80" s="45" t="s">
        <v>317</v>
      </c>
    </row>
    <row r="81" spans="1:13" ht="43.5" hidden="1" x14ac:dyDescent="0.35">
      <c r="A81" s="45" t="s">
        <v>521</v>
      </c>
      <c r="B81" s="45" t="s">
        <v>520</v>
      </c>
      <c r="C81" s="45" t="s">
        <v>44</v>
      </c>
      <c r="D81" s="45">
        <v>3096122</v>
      </c>
      <c r="E81" s="45">
        <v>3613032</v>
      </c>
      <c r="F81" s="45">
        <v>4832646</v>
      </c>
      <c r="G81" s="45">
        <v>0</v>
      </c>
      <c r="H81" s="45">
        <v>4832646</v>
      </c>
      <c r="I81" s="45">
        <v>1.34</v>
      </c>
      <c r="J81" s="45">
        <v>0.113</v>
      </c>
      <c r="K81" s="45">
        <v>0</v>
      </c>
      <c r="L81" s="45" t="s">
        <v>406</v>
      </c>
      <c r="M81" s="45" t="s">
        <v>317</v>
      </c>
    </row>
    <row r="82" spans="1:13" ht="72.5" hidden="1" x14ac:dyDescent="0.35">
      <c r="A82" s="45" t="s">
        <v>235</v>
      </c>
      <c r="B82" s="45" t="s">
        <v>369</v>
      </c>
      <c r="C82" s="45" t="s">
        <v>44</v>
      </c>
      <c r="D82" s="45">
        <v>49659975</v>
      </c>
      <c r="E82" s="45">
        <v>49667271</v>
      </c>
      <c r="F82" s="45">
        <v>56125603</v>
      </c>
      <c r="G82" s="45">
        <v>4253063</v>
      </c>
      <c r="H82" s="45">
        <v>60378666</v>
      </c>
      <c r="I82" s="45">
        <v>1.22</v>
      </c>
      <c r="J82" s="45">
        <v>8.8999999999999996E-2</v>
      </c>
      <c r="K82" s="45">
        <v>0</v>
      </c>
      <c r="L82" s="45" t="s">
        <v>406</v>
      </c>
      <c r="M82" s="45" t="s">
        <v>317</v>
      </c>
    </row>
    <row r="83" spans="1:13" ht="43.5" hidden="1" x14ac:dyDescent="0.35">
      <c r="A83" s="45" t="s">
        <v>206</v>
      </c>
      <c r="B83" s="45" t="s">
        <v>341</v>
      </c>
      <c r="C83" s="45" t="s">
        <v>44</v>
      </c>
      <c r="D83" s="45">
        <v>12901511</v>
      </c>
      <c r="E83" s="45">
        <v>12901511</v>
      </c>
      <c r="F83" s="45">
        <v>19314635</v>
      </c>
      <c r="G83" s="45">
        <v>572072</v>
      </c>
      <c r="H83" s="45">
        <v>19886707</v>
      </c>
      <c r="I83" s="45">
        <v>1.54</v>
      </c>
      <c r="J83" s="45">
        <v>6.9000000000000006E-2</v>
      </c>
      <c r="K83" s="45">
        <v>0</v>
      </c>
      <c r="L83" s="45" t="s">
        <v>404</v>
      </c>
      <c r="M83" s="45" t="s">
        <v>317</v>
      </c>
    </row>
    <row r="84" spans="1:13" ht="72.5" hidden="1" x14ac:dyDescent="0.35">
      <c r="A84" s="45" t="s">
        <v>208</v>
      </c>
      <c r="B84" s="45" t="s">
        <v>341</v>
      </c>
      <c r="C84" s="45" t="s">
        <v>44</v>
      </c>
      <c r="D84" s="45">
        <v>77001472</v>
      </c>
      <c r="E84" s="45">
        <v>76986112</v>
      </c>
      <c r="F84" s="45">
        <v>2422287</v>
      </c>
      <c r="G84" s="45">
        <v>76946254</v>
      </c>
      <c r="H84" s="45">
        <v>79368542</v>
      </c>
      <c r="I84" s="45">
        <v>1.03</v>
      </c>
      <c r="J84" s="45">
        <v>1.0999999999999999E-2</v>
      </c>
      <c r="K84" s="45">
        <v>0</v>
      </c>
      <c r="L84" s="45" t="s">
        <v>472</v>
      </c>
      <c r="M84" s="45" t="s">
        <v>317</v>
      </c>
    </row>
    <row r="85" spans="1:13" ht="72.5" hidden="1" x14ac:dyDescent="0.35">
      <c r="A85" s="45" t="s">
        <v>522</v>
      </c>
      <c r="B85" s="45" t="s">
        <v>390</v>
      </c>
      <c r="C85" s="45" t="s">
        <v>44</v>
      </c>
      <c r="D85" s="45">
        <v>10370689</v>
      </c>
      <c r="E85" s="45">
        <v>10370689</v>
      </c>
      <c r="F85" s="45">
        <v>10838390</v>
      </c>
      <c r="G85" s="45">
        <v>0</v>
      </c>
      <c r="H85" s="45">
        <v>10838390</v>
      </c>
      <c r="I85" s="45">
        <v>1.05</v>
      </c>
      <c r="J85" s="45">
        <v>1.4E-2</v>
      </c>
      <c r="K85" s="45">
        <v>0</v>
      </c>
      <c r="L85" s="45" t="s">
        <v>523</v>
      </c>
      <c r="M85" s="45" t="s">
        <v>317</v>
      </c>
    </row>
    <row r="86" spans="1:13" ht="43.5" hidden="1" x14ac:dyDescent="0.35">
      <c r="A86" s="45" t="s">
        <v>524</v>
      </c>
      <c r="B86" s="45" t="s">
        <v>385</v>
      </c>
      <c r="C86" s="45" t="s">
        <v>44</v>
      </c>
      <c r="D86" s="45">
        <v>13012794</v>
      </c>
      <c r="E86" s="45">
        <v>13012794</v>
      </c>
      <c r="F86" s="45">
        <v>19825827</v>
      </c>
      <c r="G86" s="45">
        <v>0</v>
      </c>
      <c r="H86" s="45">
        <v>19825827</v>
      </c>
      <c r="I86" s="45">
        <v>1.52</v>
      </c>
      <c r="J86" s="45">
        <v>0.1</v>
      </c>
      <c r="K86" s="45">
        <v>0</v>
      </c>
      <c r="L86" s="45" t="s">
        <v>525</v>
      </c>
      <c r="M86" s="45" t="s">
        <v>317</v>
      </c>
    </row>
    <row r="87" spans="1:13" ht="72.5" hidden="1" x14ac:dyDescent="0.35">
      <c r="A87" s="45" t="s">
        <v>526</v>
      </c>
      <c r="B87" s="45" t="s">
        <v>527</v>
      </c>
      <c r="C87" s="45" t="s">
        <v>49</v>
      </c>
      <c r="D87" s="45">
        <v>13789094</v>
      </c>
      <c r="E87" s="45">
        <v>13789094</v>
      </c>
      <c r="F87" s="45">
        <v>23207967</v>
      </c>
      <c r="G87" s="45">
        <v>0</v>
      </c>
      <c r="H87" s="45">
        <v>23207967</v>
      </c>
      <c r="I87" s="45">
        <v>1.68</v>
      </c>
      <c r="J87" s="45">
        <v>0.26400000000000001</v>
      </c>
      <c r="K87" s="45">
        <v>0</v>
      </c>
      <c r="L87" s="45" t="s">
        <v>406</v>
      </c>
      <c r="M87" s="45" t="s">
        <v>317</v>
      </c>
    </row>
    <row r="88" spans="1:13" ht="58" hidden="1" x14ac:dyDescent="0.35">
      <c r="A88" s="45" t="s">
        <v>528</v>
      </c>
      <c r="B88" s="45" t="s">
        <v>529</v>
      </c>
      <c r="C88" s="45" t="s">
        <v>93</v>
      </c>
      <c r="D88" s="45">
        <v>6260458</v>
      </c>
      <c r="E88" s="45">
        <v>6260458</v>
      </c>
      <c r="F88" s="45">
        <v>4579046</v>
      </c>
      <c r="G88" s="45">
        <v>0</v>
      </c>
      <c r="H88" s="45">
        <v>4579046</v>
      </c>
      <c r="I88" s="45">
        <v>0.73</v>
      </c>
      <c r="J88" s="45">
        <v>-9.0999999999999998E-2</v>
      </c>
      <c r="K88" s="45">
        <v>0</v>
      </c>
      <c r="L88" s="45" t="s">
        <v>530</v>
      </c>
      <c r="M88" s="45" t="s">
        <v>317</v>
      </c>
    </row>
    <row r="89" spans="1:13" ht="43.5" hidden="1" x14ac:dyDescent="0.35">
      <c r="A89" s="45" t="s">
        <v>531</v>
      </c>
      <c r="B89" s="45" t="s">
        <v>529</v>
      </c>
      <c r="C89" s="45" t="s">
        <v>93</v>
      </c>
      <c r="D89" s="45">
        <v>2132948</v>
      </c>
      <c r="E89" s="45">
        <v>2132948</v>
      </c>
      <c r="F89" s="45">
        <v>814103</v>
      </c>
      <c r="G89" s="45">
        <v>0</v>
      </c>
      <c r="H89" s="45">
        <v>814103</v>
      </c>
      <c r="I89" s="45">
        <v>0.38</v>
      </c>
      <c r="J89" s="45">
        <v>-0.217</v>
      </c>
      <c r="K89" s="45">
        <v>0</v>
      </c>
      <c r="L89" s="45" t="s">
        <v>437</v>
      </c>
      <c r="M89" s="45" t="s">
        <v>317</v>
      </c>
    </row>
    <row r="90" spans="1:13" ht="72.5" hidden="1" x14ac:dyDescent="0.35">
      <c r="A90" s="45" t="s">
        <v>210</v>
      </c>
      <c r="B90" s="45" t="s">
        <v>384</v>
      </c>
      <c r="C90" s="45" t="s">
        <v>44</v>
      </c>
      <c r="D90" s="45">
        <v>21950584</v>
      </c>
      <c r="E90" s="45">
        <v>21950584</v>
      </c>
      <c r="F90" s="45">
        <v>9127020</v>
      </c>
      <c r="G90" s="45">
        <v>23357272</v>
      </c>
      <c r="H90" s="45">
        <v>32484292</v>
      </c>
      <c r="I90" s="45">
        <v>1.48</v>
      </c>
      <c r="J90" s="45">
        <v>6.6000000000000003E-2</v>
      </c>
      <c r="K90" s="45">
        <v>0</v>
      </c>
      <c r="L90" s="45" t="s">
        <v>437</v>
      </c>
      <c r="M90" s="45" t="s">
        <v>317</v>
      </c>
    </row>
    <row r="91" spans="1:13" ht="72.5" hidden="1" x14ac:dyDescent="0.35">
      <c r="A91" s="45" t="s">
        <v>532</v>
      </c>
      <c r="B91" s="45" t="s">
        <v>384</v>
      </c>
      <c r="C91" s="45" t="s">
        <v>93</v>
      </c>
      <c r="D91" s="45">
        <v>5313935</v>
      </c>
      <c r="E91" s="45">
        <v>5313935</v>
      </c>
      <c r="F91" s="45">
        <v>13418162</v>
      </c>
      <c r="G91" s="45">
        <v>0</v>
      </c>
      <c r="H91" s="45">
        <v>13418162</v>
      </c>
      <c r="I91" s="45">
        <v>2.5299999999999998</v>
      </c>
      <c r="J91" s="45">
        <v>0.109</v>
      </c>
      <c r="K91" s="45">
        <v>0</v>
      </c>
      <c r="L91" s="45" t="s">
        <v>533</v>
      </c>
      <c r="M91" s="45" t="s">
        <v>317</v>
      </c>
    </row>
    <row r="92" spans="1:13" ht="58" hidden="1" x14ac:dyDescent="0.35">
      <c r="A92" s="45" t="s">
        <v>534</v>
      </c>
      <c r="B92" s="45" t="s">
        <v>384</v>
      </c>
      <c r="C92" s="45" t="s">
        <v>93</v>
      </c>
      <c r="D92" s="45">
        <v>8979880</v>
      </c>
      <c r="E92" s="45">
        <v>8979880</v>
      </c>
      <c r="F92" s="45">
        <v>5470751</v>
      </c>
      <c r="G92" s="45">
        <v>0</v>
      </c>
      <c r="H92" s="45">
        <v>5470751</v>
      </c>
      <c r="I92" s="45">
        <v>0.61</v>
      </c>
      <c r="J92" s="45">
        <v>-0.17699999999999999</v>
      </c>
      <c r="K92" s="45">
        <v>0</v>
      </c>
      <c r="L92" s="45" t="s">
        <v>535</v>
      </c>
      <c r="M92" s="45" t="s">
        <v>317</v>
      </c>
    </row>
    <row r="93" spans="1:13" ht="72.5" hidden="1" x14ac:dyDescent="0.35">
      <c r="A93" s="45" t="s">
        <v>213</v>
      </c>
      <c r="B93" s="45" t="s">
        <v>384</v>
      </c>
      <c r="C93" s="45" t="s">
        <v>44</v>
      </c>
      <c r="D93" s="45">
        <v>6475923</v>
      </c>
      <c r="E93" s="45">
        <v>6475923</v>
      </c>
      <c r="F93" s="45">
        <v>8194293</v>
      </c>
      <c r="G93" s="45">
        <v>13096</v>
      </c>
      <c r="H93" s="45">
        <v>8207389</v>
      </c>
      <c r="I93" s="45">
        <v>1.27</v>
      </c>
      <c r="J93" s="45">
        <v>6.8000000000000005E-2</v>
      </c>
      <c r="K93" s="45">
        <v>0</v>
      </c>
      <c r="L93" s="45" t="s">
        <v>536</v>
      </c>
      <c r="M93" s="45" t="s">
        <v>317</v>
      </c>
    </row>
    <row r="94" spans="1:13" ht="72.5" hidden="1" x14ac:dyDescent="0.35">
      <c r="A94" s="45" t="s">
        <v>215</v>
      </c>
      <c r="B94" s="45" t="s">
        <v>384</v>
      </c>
      <c r="C94" s="45" t="s">
        <v>44</v>
      </c>
      <c r="D94" s="45">
        <v>20000000</v>
      </c>
      <c r="E94" s="45">
        <v>19947434</v>
      </c>
      <c r="F94" s="45">
        <v>4480922</v>
      </c>
      <c r="G94" s="45">
        <v>17667972</v>
      </c>
      <c r="H94" s="45">
        <v>22148894</v>
      </c>
      <c r="I94" s="45">
        <v>1.1100000000000001</v>
      </c>
      <c r="J94" s="45">
        <v>3.6999999999999998E-2</v>
      </c>
      <c r="K94" s="45">
        <v>52566</v>
      </c>
      <c r="L94" s="45" t="s">
        <v>537</v>
      </c>
      <c r="M94" s="45" t="s">
        <v>317</v>
      </c>
    </row>
    <row r="95" spans="1:13" ht="58" hidden="1" x14ac:dyDescent="0.35">
      <c r="A95" s="45" t="s">
        <v>217</v>
      </c>
      <c r="B95" s="45" t="s">
        <v>384</v>
      </c>
      <c r="C95" s="45" t="s">
        <v>44</v>
      </c>
      <c r="D95" s="45">
        <v>27559461</v>
      </c>
      <c r="E95" s="45">
        <v>27563961</v>
      </c>
      <c r="F95" s="45">
        <v>17290925</v>
      </c>
      <c r="G95" s="45">
        <v>23785703</v>
      </c>
      <c r="H95" s="45">
        <v>41076628</v>
      </c>
      <c r="I95" s="45">
        <v>1.49</v>
      </c>
      <c r="J95" s="45">
        <v>6.4000000000000001E-2</v>
      </c>
      <c r="K95" s="45">
        <v>0</v>
      </c>
      <c r="L95" s="45" t="s">
        <v>404</v>
      </c>
      <c r="M95" s="45" t="s">
        <v>317</v>
      </c>
    </row>
    <row r="96" spans="1:13" ht="58" hidden="1" x14ac:dyDescent="0.35">
      <c r="A96" s="45" t="s">
        <v>538</v>
      </c>
      <c r="B96" s="45" t="s">
        <v>384</v>
      </c>
      <c r="C96" s="45" t="s">
        <v>44</v>
      </c>
      <c r="D96" s="45">
        <v>38244784</v>
      </c>
      <c r="E96" s="45">
        <v>38264206</v>
      </c>
      <c r="F96" s="45">
        <v>34744181</v>
      </c>
      <c r="G96" s="45">
        <v>265068</v>
      </c>
      <c r="H96" s="45">
        <v>35009249</v>
      </c>
      <c r="I96" s="45">
        <v>0.91</v>
      </c>
      <c r="J96" s="45">
        <v>-1.4999999999999999E-2</v>
      </c>
      <c r="K96" s="45">
        <v>0</v>
      </c>
      <c r="L96" s="45" t="s">
        <v>437</v>
      </c>
      <c r="M96" s="45" t="s">
        <v>317</v>
      </c>
    </row>
    <row r="97" spans="1:13" ht="72.5" hidden="1" x14ac:dyDescent="0.35">
      <c r="A97" s="45" t="s">
        <v>236</v>
      </c>
      <c r="B97" s="45" t="s">
        <v>384</v>
      </c>
      <c r="C97" s="45" t="s">
        <v>44</v>
      </c>
      <c r="D97" s="45">
        <v>0</v>
      </c>
      <c r="E97" s="45">
        <v>0</v>
      </c>
      <c r="F97" s="45">
        <v>0</v>
      </c>
      <c r="G97" s="45">
        <v>729193</v>
      </c>
      <c r="H97" s="45">
        <v>729193</v>
      </c>
      <c r="I97" s="45"/>
      <c r="J97" s="45"/>
      <c r="K97" s="45">
        <v>0</v>
      </c>
      <c r="L97" s="45" t="s">
        <v>539</v>
      </c>
      <c r="M97" s="45" t="s">
        <v>317</v>
      </c>
    </row>
    <row r="98" spans="1:13" ht="72.5" hidden="1" x14ac:dyDescent="0.35">
      <c r="A98" s="45" t="s">
        <v>219</v>
      </c>
      <c r="B98" s="45" t="s">
        <v>384</v>
      </c>
      <c r="C98" s="45" t="s">
        <v>44</v>
      </c>
      <c r="D98" s="45">
        <v>18646695</v>
      </c>
      <c r="E98" s="45">
        <v>18649737</v>
      </c>
      <c r="F98" s="45">
        <v>3505022</v>
      </c>
      <c r="G98" s="45">
        <v>1134132</v>
      </c>
      <c r="H98" s="45">
        <v>4639154</v>
      </c>
      <c r="I98" s="45">
        <v>0.25</v>
      </c>
      <c r="J98" s="45">
        <v>-0.22500000000000001</v>
      </c>
      <c r="K98" s="45">
        <v>0</v>
      </c>
      <c r="L98" s="45" t="s">
        <v>540</v>
      </c>
      <c r="M98" s="45" t="s">
        <v>317</v>
      </c>
    </row>
    <row r="99" spans="1:13" ht="43.5" hidden="1" x14ac:dyDescent="0.35">
      <c r="A99" s="45" t="s">
        <v>221</v>
      </c>
      <c r="B99" s="45" t="s">
        <v>385</v>
      </c>
      <c r="C99" s="45" t="s">
        <v>44</v>
      </c>
      <c r="D99" s="45">
        <v>76465183</v>
      </c>
      <c r="E99" s="45">
        <v>64438998</v>
      </c>
      <c r="F99" s="45">
        <v>6200311</v>
      </c>
      <c r="G99" s="45">
        <v>67819531</v>
      </c>
      <c r="H99" s="45">
        <v>74019843</v>
      </c>
      <c r="I99" s="45">
        <v>1.1499999999999999</v>
      </c>
      <c r="J99" s="45">
        <v>6.4000000000000001E-2</v>
      </c>
      <c r="K99" s="45">
        <v>12026185</v>
      </c>
      <c r="L99" s="45" t="s">
        <v>472</v>
      </c>
      <c r="M99" s="45" t="s">
        <v>317</v>
      </c>
    </row>
    <row r="100" spans="1:13" ht="101.5" hidden="1" x14ac:dyDescent="0.35">
      <c r="A100" s="45" t="s">
        <v>237</v>
      </c>
      <c r="B100" s="45" t="s">
        <v>386</v>
      </c>
      <c r="C100" s="45" t="s">
        <v>44</v>
      </c>
      <c r="D100" s="45">
        <v>78000000</v>
      </c>
      <c r="E100" s="45">
        <v>17131422</v>
      </c>
      <c r="F100" s="45">
        <v>0</v>
      </c>
      <c r="G100" s="45">
        <v>16047379</v>
      </c>
      <c r="H100" s="45">
        <v>16047379</v>
      </c>
      <c r="I100" s="45">
        <v>0.94</v>
      </c>
      <c r="J100" s="45">
        <v>-0.14899999999999999</v>
      </c>
      <c r="K100" s="45">
        <v>60868578</v>
      </c>
      <c r="L100" s="45" t="s">
        <v>541</v>
      </c>
      <c r="M100" s="45" t="s">
        <v>317</v>
      </c>
    </row>
    <row r="101" spans="1:13" ht="87" hidden="1" x14ac:dyDescent="0.35">
      <c r="A101" s="45" t="s">
        <v>258</v>
      </c>
      <c r="B101" s="45" t="s">
        <v>342</v>
      </c>
      <c r="C101" s="45" t="s">
        <v>134</v>
      </c>
      <c r="D101" s="45">
        <v>7692064</v>
      </c>
      <c r="E101" s="45">
        <v>5804802</v>
      </c>
      <c r="F101" s="45">
        <v>5847983</v>
      </c>
      <c r="G101" s="45">
        <v>45111</v>
      </c>
      <c r="H101" s="45">
        <v>5893094</v>
      </c>
      <c r="I101" s="45">
        <v>1.02</v>
      </c>
      <c r="J101" s="45">
        <v>3.0000000000000001E-3</v>
      </c>
      <c r="K101" s="45">
        <v>1901906</v>
      </c>
      <c r="L101" s="45" t="s">
        <v>542</v>
      </c>
      <c r="M101" s="45" t="s">
        <v>317</v>
      </c>
    </row>
    <row r="102" spans="1:13" ht="58" hidden="1" x14ac:dyDescent="0.35">
      <c r="A102" s="45" t="s">
        <v>543</v>
      </c>
      <c r="B102" s="45" t="s">
        <v>544</v>
      </c>
      <c r="C102" s="45" t="s">
        <v>44</v>
      </c>
      <c r="D102" s="45">
        <v>6230844</v>
      </c>
      <c r="E102" s="45">
        <v>6230844</v>
      </c>
      <c r="F102" s="45">
        <v>3881559</v>
      </c>
      <c r="G102" s="45">
        <v>0</v>
      </c>
      <c r="H102" s="45">
        <v>3881559</v>
      </c>
      <c r="I102" s="45">
        <v>0.62</v>
      </c>
      <c r="J102" s="45">
        <v>-0.20200000000000001</v>
      </c>
      <c r="K102" s="45">
        <v>0</v>
      </c>
      <c r="L102" s="45" t="s">
        <v>545</v>
      </c>
      <c r="M102" s="45" t="s">
        <v>317</v>
      </c>
    </row>
    <row r="103" spans="1:13" ht="72.5" hidden="1" x14ac:dyDescent="0.35">
      <c r="A103" s="45" t="s">
        <v>546</v>
      </c>
      <c r="B103" s="45" t="s">
        <v>544</v>
      </c>
      <c r="C103" s="45" t="s">
        <v>44</v>
      </c>
      <c r="D103" s="45">
        <v>1817300</v>
      </c>
      <c r="E103" s="45">
        <v>1817300</v>
      </c>
      <c r="F103" s="45">
        <v>1786473</v>
      </c>
      <c r="G103" s="45">
        <v>0</v>
      </c>
      <c r="H103" s="45">
        <v>1786473</v>
      </c>
      <c r="I103" s="45">
        <v>0.98</v>
      </c>
      <c r="J103" s="45">
        <v>-2.5000000000000001E-2</v>
      </c>
      <c r="K103" s="45">
        <v>0</v>
      </c>
      <c r="L103" s="45" t="s">
        <v>406</v>
      </c>
      <c r="M103" s="45" t="s">
        <v>317</v>
      </c>
    </row>
    <row r="104" spans="1:13" ht="87" hidden="1" x14ac:dyDescent="0.35">
      <c r="A104" s="45" t="s">
        <v>547</v>
      </c>
      <c r="B104" s="45" t="s">
        <v>544</v>
      </c>
      <c r="C104" s="45" t="s">
        <v>44</v>
      </c>
      <c r="D104" s="45">
        <v>2066405</v>
      </c>
      <c r="E104" s="45">
        <v>2066405</v>
      </c>
      <c r="F104" s="45">
        <v>2505602</v>
      </c>
      <c r="G104" s="45">
        <v>0</v>
      </c>
      <c r="H104" s="45">
        <v>2505602</v>
      </c>
      <c r="I104" s="45">
        <v>1.21</v>
      </c>
      <c r="J104" s="45"/>
      <c r="K104" s="45">
        <v>0</v>
      </c>
      <c r="L104" s="45" t="s">
        <v>548</v>
      </c>
      <c r="M104" s="45" t="s">
        <v>317</v>
      </c>
    </row>
    <row r="105" spans="1:13" ht="72.5" hidden="1" x14ac:dyDescent="0.35">
      <c r="A105" s="45" t="s">
        <v>549</v>
      </c>
      <c r="B105" s="45" t="s">
        <v>544</v>
      </c>
      <c r="C105" s="45" t="s">
        <v>44</v>
      </c>
      <c r="D105" s="45">
        <v>1429716</v>
      </c>
      <c r="E105" s="45">
        <v>1429716</v>
      </c>
      <c r="F105" s="45">
        <v>2330111</v>
      </c>
      <c r="G105" s="45">
        <v>0</v>
      </c>
      <c r="H105" s="45">
        <v>2330111</v>
      </c>
      <c r="I105" s="45">
        <v>1.63</v>
      </c>
      <c r="J105" s="45"/>
      <c r="K105" s="45">
        <v>0</v>
      </c>
      <c r="L105" s="45" t="s">
        <v>550</v>
      </c>
      <c r="M105" s="45" t="s">
        <v>317</v>
      </c>
    </row>
    <row r="106" spans="1:13" ht="72.5" hidden="1" x14ac:dyDescent="0.35">
      <c r="A106" s="45" t="s">
        <v>551</v>
      </c>
      <c r="B106" s="45" t="s">
        <v>544</v>
      </c>
      <c r="C106" s="45" t="s">
        <v>44</v>
      </c>
      <c r="D106" s="45">
        <v>15054079</v>
      </c>
      <c r="E106" s="45">
        <v>15054079</v>
      </c>
      <c r="F106" s="45">
        <v>20044963</v>
      </c>
      <c r="G106" s="45">
        <v>0</v>
      </c>
      <c r="H106" s="45">
        <v>20044963</v>
      </c>
      <c r="I106" s="45">
        <v>1.33</v>
      </c>
      <c r="J106" s="45">
        <v>0.10100000000000001</v>
      </c>
      <c r="K106" s="45">
        <v>0</v>
      </c>
      <c r="L106" s="45" t="s">
        <v>552</v>
      </c>
      <c r="M106" s="45" t="s">
        <v>317</v>
      </c>
    </row>
    <row r="107" spans="1:13" ht="72.5" hidden="1" x14ac:dyDescent="0.35">
      <c r="A107" s="45" t="s">
        <v>553</v>
      </c>
      <c r="B107" s="45" t="s">
        <v>544</v>
      </c>
      <c r="C107" s="45" t="s">
        <v>44</v>
      </c>
      <c r="D107" s="45">
        <v>11612873</v>
      </c>
      <c r="E107" s="45">
        <v>11612873</v>
      </c>
      <c r="F107" s="45">
        <v>2192909</v>
      </c>
      <c r="G107" s="45">
        <v>13219452</v>
      </c>
      <c r="H107" s="45">
        <v>15412361</v>
      </c>
      <c r="I107" s="45">
        <v>1.33</v>
      </c>
      <c r="J107" s="45"/>
      <c r="K107" s="45">
        <v>0</v>
      </c>
      <c r="L107" s="45" t="s">
        <v>554</v>
      </c>
      <c r="M107" s="45" t="s">
        <v>317</v>
      </c>
    </row>
    <row r="108" spans="1:13" ht="58" hidden="1" x14ac:dyDescent="0.35">
      <c r="A108" s="45" t="s">
        <v>555</v>
      </c>
      <c r="B108" s="45" t="s">
        <v>544</v>
      </c>
      <c r="C108" s="45" t="s">
        <v>44</v>
      </c>
      <c r="D108" s="45">
        <v>6757110</v>
      </c>
      <c r="E108" s="45">
        <v>6757110</v>
      </c>
      <c r="F108" s="45">
        <v>7388755</v>
      </c>
      <c r="G108" s="45">
        <v>0</v>
      </c>
      <c r="H108" s="45">
        <v>7388755</v>
      </c>
      <c r="I108" s="45">
        <v>1.0900000000000001</v>
      </c>
      <c r="J108" s="45">
        <v>8.3000000000000004E-2</v>
      </c>
      <c r="K108" s="45">
        <v>0</v>
      </c>
      <c r="L108" s="45" t="s">
        <v>554</v>
      </c>
      <c r="M108" s="45" t="s">
        <v>317</v>
      </c>
    </row>
    <row r="109" spans="1:13" ht="43.5" hidden="1" x14ac:dyDescent="0.35">
      <c r="A109" s="45" t="s">
        <v>556</v>
      </c>
      <c r="B109" s="45" t="s">
        <v>556</v>
      </c>
      <c r="C109" s="45" t="s">
        <v>93</v>
      </c>
      <c r="D109" s="45">
        <v>1977662</v>
      </c>
      <c r="E109" s="45">
        <v>1977662</v>
      </c>
      <c r="F109" s="45">
        <v>1344436</v>
      </c>
      <c r="G109" s="45">
        <v>53509</v>
      </c>
      <c r="H109" s="45">
        <v>1397945</v>
      </c>
      <c r="I109" s="45">
        <v>0.71</v>
      </c>
      <c r="J109" s="45">
        <v>-8.4000000000000005E-2</v>
      </c>
      <c r="K109" s="45">
        <v>0</v>
      </c>
      <c r="L109" s="45" t="s">
        <v>437</v>
      </c>
      <c r="M109" s="45" t="s">
        <v>317</v>
      </c>
    </row>
    <row r="110" spans="1:13" ht="43.5" hidden="1" x14ac:dyDescent="0.35">
      <c r="A110" s="45" t="s">
        <v>557</v>
      </c>
      <c r="B110" s="45" t="s">
        <v>558</v>
      </c>
      <c r="C110" s="45" t="s">
        <v>44</v>
      </c>
      <c r="D110" s="45">
        <v>305610</v>
      </c>
      <c r="E110" s="45">
        <v>305610</v>
      </c>
      <c r="F110" s="45">
        <v>450433</v>
      </c>
      <c r="G110" s="45">
        <v>0</v>
      </c>
      <c r="H110" s="45">
        <v>450433</v>
      </c>
      <c r="I110" s="45">
        <v>1.47</v>
      </c>
      <c r="J110" s="45">
        <v>0.56000000000000005</v>
      </c>
      <c r="K110" s="45">
        <v>0</v>
      </c>
      <c r="L110" s="45" t="s">
        <v>406</v>
      </c>
      <c r="M110" s="45" t="s">
        <v>317</v>
      </c>
    </row>
    <row r="111" spans="1:13" ht="72.5" hidden="1" x14ac:dyDescent="0.35">
      <c r="A111" s="45" t="s">
        <v>559</v>
      </c>
      <c r="B111" s="45" t="s">
        <v>558</v>
      </c>
      <c r="C111" s="45" t="s">
        <v>44</v>
      </c>
      <c r="D111" s="45">
        <v>44539502</v>
      </c>
      <c r="E111" s="45">
        <v>44922407</v>
      </c>
      <c r="F111" s="45">
        <v>71219690</v>
      </c>
      <c r="G111" s="45">
        <v>0</v>
      </c>
      <c r="H111" s="45">
        <v>71219690</v>
      </c>
      <c r="I111" s="45">
        <v>1.59</v>
      </c>
      <c r="J111" s="45">
        <v>9.8000000000000004E-2</v>
      </c>
      <c r="K111" s="45">
        <v>0</v>
      </c>
      <c r="L111" s="45" t="s">
        <v>406</v>
      </c>
      <c r="M111" s="45" t="s">
        <v>317</v>
      </c>
    </row>
    <row r="112" spans="1:13" ht="72.5" hidden="1" x14ac:dyDescent="0.35">
      <c r="A112" s="45" t="s">
        <v>223</v>
      </c>
      <c r="B112" s="45" t="s">
        <v>387</v>
      </c>
      <c r="C112" s="45" t="s">
        <v>44</v>
      </c>
      <c r="D112" s="45">
        <v>85600000</v>
      </c>
      <c r="E112" s="45">
        <v>75122924</v>
      </c>
      <c r="F112" s="45">
        <v>605166</v>
      </c>
      <c r="G112" s="45">
        <v>78486661</v>
      </c>
      <c r="H112" s="45">
        <v>79091827</v>
      </c>
      <c r="I112" s="45">
        <v>1.05</v>
      </c>
      <c r="J112" s="45">
        <v>4.9000000000000002E-2</v>
      </c>
      <c r="K112" s="45">
        <v>10600000</v>
      </c>
      <c r="L112" s="45" t="s">
        <v>560</v>
      </c>
      <c r="M112" s="45" t="s">
        <v>317</v>
      </c>
    </row>
    <row r="113" spans="1:13" ht="43.5" hidden="1" x14ac:dyDescent="0.35">
      <c r="A113" s="45" t="s">
        <v>561</v>
      </c>
      <c r="B113" s="45" t="s">
        <v>562</v>
      </c>
      <c r="C113" s="45" t="s">
        <v>44</v>
      </c>
      <c r="D113" s="45">
        <v>5000000</v>
      </c>
      <c r="E113" s="45">
        <v>5000000</v>
      </c>
      <c r="F113" s="45">
        <v>2728183</v>
      </c>
      <c r="G113" s="45">
        <v>0</v>
      </c>
      <c r="H113" s="45">
        <v>2728183</v>
      </c>
      <c r="I113" s="45">
        <v>0.55000000000000004</v>
      </c>
      <c r="J113" s="45">
        <v>-0.23499999999999999</v>
      </c>
      <c r="K113" s="45">
        <v>0</v>
      </c>
      <c r="L113" s="45" t="s">
        <v>404</v>
      </c>
      <c r="M113" s="45" t="s">
        <v>317</v>
      </c>
    </row>
    <row r="114" spans="1:13" ht="58" hidden="1" x14ac:dyDescent="0.35">
      <c r="A114" s="45" t="s">
        <v>225</v>
      </c>
      <c r="B114" s="45" t="s">
        <v>388</v>
      </c>
      <c r="C114" s="45" t="s">
        <v>44</v>
      </c>
      <c r="D114" s="45">
        <v>10000000</v>
      </c>
      <c r="E114" s="45">
        <v>18498719</v>
      </c>
      <c r="F114" s="45">
        <v>9270024</v>
      </c>
      <c r="G114" s="45">
        <v>11937692</v>
      </c>
      <c r="H114" s="45">
        <v>21207717</v>
      </c>
      <c r="I114" s="45">
        <v>1.1499999999999999</v>
      </c>
      <c r="J114" s="45">
        <v>7.4999999999999997E-2</v>
      </c>
      <c r="K114" s="45">
        <v>771305</v>
      </c>
      <c r="L114" s="45" t="s">
        <v>563</v>
      </c>
      <c r="M114" s="45" t="s">
        <v>317</v>
      </c>
    </row>
    <row r="115" spans="1:13" ht="58" x14ac:dyDescent="0.35">
      <c r="A115" s="45" t="s">
        <v>277</v>
      </c>
      <c r="B115" s="45" t="s">
        <v>343</v>
      </c>
      <c r="C115" s="45" t="s">
        <v>49</v>
      </c>
      <c r="D115" s="45">
        <v>24483800</v>
      </c>
      <c r="E115" s="45">
        <v>24566855</v>
      </c>
      <c r="F115" s="45">
        <v>546013</v>
      </c>
      <c r="G115" s="45">
        <v>19275863</v>
      </c>
      <c r="H115" s="45">
        <v>19821876</v>
      </c>
      <c r="I115" s="45">
        <v>0.81</v>
      </c>
      <c r="J115" s="45">
        <v>-0.13500000000000001</v>
      </c>
      <c r="K115" s="45">
        <v>0</v>
      </c>
      <c r="L115" s="45" t="s">
        <v>564</v>
      </c>
      <c r="M115" s="45" t="s">
        <v>317</v>
      </c>
    </row>
    <row r="116" spans="1:13" ht="58" hidden="1" x14ac:dyDescent="0.35">
      <c r="A116" s="45" t="s">
        <v>279</v>
      </c>
      <c r="B116" s="45" t="s">
        <v>344</v>
      </c>
      <c r="C116" s="45" t="s">
        <v>93</v>
      </c>
      <c r="D116" s="45">
        <v>11119665</v>
      </c>
      <c r="E116" s="45">
        <v>11119665</v>
      </c>
      <c r="F116" s="45">
        <v>0</v>
      </c>
      <c r="G116" s="45">
        <v>10604729</v>
      </c>
      <c r="H116" s="45">
        <v>10604729</v>
      </c>
      <c r="I116" s="45">
        <v>0.95</v>
      </c>
      <c r="J116" s="45">
        <v>-0.10100000000000001</v>
      </c>
      <c r="K116" s="45">
        <v>0</v>
      </c>
      <c r="L116" s="45" t="s">
        <v>565</v>
      </c>
      <c r="M116" s="45" t="s">
        <v>317</v>
      </c>
    </row>
    <row r="117" spans="1:13" ht="87" hidden="1" x14ac:dyDescent="0.35">
      <c r="A117" s="45" t="s">
        <v>566</v>
      </c>
      <c r="B117" s="45" t="s">
        <v>372</v>
      </c>
      <c r="C117" s="45" t="s">
        <v>44</v>
      </c>
      <c r="D117" s="45">
        <v>2440850</v>
      </c>
      <c r="E117" s="45">
        <v>2440850</v>
      </c>
      <c r="F117" s="45">
        <v>1682428</v>
      </c>
      <c r="G117" s="45">
        <v>63492</v>
      </c>
      <c r="H117" s="45">
        <v>1745920</v>
      </c>
      <c r="I117" s="45">
        <v>0.72</v>
      </c>
      <c r="J117" s="45">
        <v>-0.16300000000000001</v>
      </c>
      <c r="K117" s="45">
        <v>0</v>
      </c>
      <c r="L117" s="45" t="s">
        <v>406</v>
      </c>
      <c r="M117" s="45" t="s">
        <v>317</v>
      </c>
    </row>
    <row r="118" spans="1:13" ht="58" hidden="1" x14ac:dyDescent="0.35">
      <c r="A118" s="45" t="s">
        <v>227</v>
      </c>
      <c r="B118" s="45" t="s">
        <v>389</v>
      </c>
      <c r="C118" s="45" t="s">
        <v>44</v>
      </c>
      <c r="D118" s="45">
        <v>34500000</v>
      </c>
      <c r="E118" s="45">
        <v>35902925</v>
      </c>
      <c r="F118" s="45">
        <v>13868834</v>
      </c>
      <c r="G118" s="45">
        <v>38981336</v>
      </c>
      <c r="H118" s="45">
        <v>52850170</v>
      </c>
      <c r="I118" s="45">
        <v>1.47</v>
      </c>
      <c r="J118" s="45">
        <v>8.4000000000000005E-2</v>
      </c>
      <c r="K118" s="45">
        <v>0</v>
      </c>
      <c r="L118" s="45" t="s">
        <v>567</v>
      </c>
      <c r="M118" s="45" t="s">
        <v>317</v>
      </c>
    </row>
    <row r="119" spans="1:13" ht="58" hidden="1" x14ac:dyDescent="0.35">
      <c r="A119" s="45" t="s">
        <v>568</v>
      </c>
      <c r="B119" s="45" t="s">
        <v>569</v>
      </c>
      <c r="C119" s="45" t="s">
        <v>44</v>
      </c>
      <c r="D119" s="45">
        <v>13426742</v>
      </c>
      <c r="E119" s="45">
        <v>13426742</v>
      </c>
      <c r="F119" s="45">
        <v>17142874</v>
      </c>
      <c r="G119" s="45">
        <v>0</v>
      </c>
      <c r="H119" s="45">
        <v>17142874</v>
      </c>
      <c r="I119" s="45">
        <v>1.28</v>
      </c>
      <c r="J119" s="45">
        <v>0.11</v>
      </c>
      <c r="K119" s="45">
        <v>0</v>
      </c>
      <c r="L119" s="45" t="s">
        <v>570</v>
      </c>
      <c r="M119" s="45" t="s">
        <v>317</v>
      </c>
    </row>
    <row r="120" spans="1:13" ht="58" hidden="1" x14ac:dyDescent="0.35">
      <c r="A120" s="45" t="s">
        <v>571</v>
      </c>
      <c r="B120" s="45" t="s">
        <v>572</v>
      </c>
      <c r="C120" s="45" t="s">
        <v>44</v>
      </c>
      <c r="D120" s="45">
        <v>3248847</v>
      </c>
      <c r="E120" s="45">
        <v>3248847</v>
      </c>
      <c r="F120" s="45">
        <v>6875782</v>
      </c>
      <c r="G120" s="45">
        <v>0</v>
      </c>
      <c r="H120" s="45">
        <v>6875782</v>
      </c>
      <c r="I120" s="45">
        <v>2.12</v>
      </c>
      <c r="J120" s="45">
        <v>0.23200000000000001</v>
      </c>
      <c r="K120" s="45">
        <v>0</v>
      </c>
      <c r="L120" s="45" t="s">
        <v>404</v>
      </c>
      <c r="M120" s="45" t="s">
        <v>317</v>
      </c>
    </row>
    <row r="121" spans="1:13" ht="87" hidden="1" x14ac:dyDescent="0.35">
      <c r="A121" s="45" t="s">
        <v>573</v>
      </c>
      <c r="B121" s="45" t="s">
        <v>572</v>
      </c>
      <c r="C121" s="45" t="s">
        <v>44</v>
      </c>
      <c r="D121" s="45">
        <v>170276</v>
      </c>
      <c r="E121" s="45">
        <v>170276</v>
      </c>
      <c r="F121" s="45">
        <v>23966</v>
      </c>
      <c r="G121" s="45">
        <v>0</v>
      </c>
      <c r="H121" s="45">
        <v>23966</v>
      </c>
      <c r="I121" s="45">
        <v>0.14000000000000001</v>
      </c>
      <c r="J121" s="45">
        <v>-0.91300000000000003</v>
      </c>
      <c r="K121" s="45">
        <v>0</v>
      </c>
      <c r="L121" s="45" t="s">
        <v>437</v>
      </c>
      <c r="M121" s="45" t="s">
        <v>317</v>
      </c>
    </row>
    <row r="122" spans="1:13" ht="87" hidden="1" x14ac:dyDescent="0.35">
      <c r="A122" s="45" t="s">
        <v>574</v>
      </c>
      <c r="B122" s="45" t="s">
        <v>572</v>
      </c>
      <c r="C122" s="45" t="s">
        <v>44</v>
      </c>
      <c r="D122" s="45">
        <v>2528658</v>
      </c>
      <c r="E122" s="45">
        <v>2528658</v>
      </c>
      <c r="F122" s="45">
        <v>2862063</v>
      </c>
      <c r="G122" s="45">
        <v>0</v>
      </c>
      <c r="H122" s="45">
        <v>2862063</v>
      </c>
      <c r="I122" s="45">
        <v>1.1299999999999999</v>
      </c>
      <c r="J122" s="45">
        <v>8.3000000000000004E-2</v>
      </c>
      <c r="K122" s="45">
        <v>0</v>
      </c>
      <c r="L122" s="45" t="s">
        <v>407</v>
      </c>
      <c r="M122" s="45" t="s">
        <v>317</v>
      </c>
    </row>
    <row r="123" spans="1:13" ht="72.5" hidden="1" x14ac:dyDescent="0.35">
      <c r="A123" s="45" t="s">
        <v>575</v>
      </c>
      <c r="B123" s="45" t="s">
        <v>572</v>
      </c>
      <c r="C123" s="45" t="s">
        <v>44</v>
      </c>
      <c r="D123" s="45">
        <v>1742345</v>
      </c>
      <c r="E123" s="45">
        <v>1742345</v>
      </c>
      <c r="F123" s="45">
        <v>505741</v>
      </c>
      <c r="G123" s="45">
        <v>0</v>
      </c>
      <c r="H123" s="45">
        <v>505741</v>
      </c>
      <c r="I123" s="45">
        <v>0.28999999999999998</v>
      </c>
      <c r="J123" s="45">
        <v>-0.375</v>
      </c>
      <c r="K123" s="45">
        <v>0</v>
      </c>
      <c r="L123" s="45" t="s">
        <v>404</v>
      </c>
      <c r="M123" s="45" t="s">
        <v>317</v>
      </c>
    </row>
    <row r="124" spans="1:13" ht="43.5" hidden="1" x14ac:dyDescent="0.35">
      <c r="A124" s="45" t="s">
        <v>576</v>
      </c>
      <c r="B124" s="45" t="s">
        <v>577</v>
      </c>
      <c r="C124" s="45" t="s">
        <v>44</v>
      </c>
      <c r="D124" s="45">
        <v>4920000</v>
      </c>
      <c r="E124" s="45">
        <v>4920000</v>
      </c>
      <c r="F124" s="45">
        <v>5712468</v>
      </c>
      <c r="G124" s="45">
        <v>0</v>
      </c>
      <c r="H124" s="45">
        <v>5712468</v>
      </c>
      <c r="I124" s="45">
        <v>1.1599999999999999</v>
      </c>
      <c r="J124" s="45" t="s">
        <v>578</v>
      </c>
      <c r="K124" s="45">
        <v>0</v>
      </c>
      <c r="L124" s="45" t="s">
        <v>548</v>
      </c>
      <c r="M124" s="45" t="s">
        <v>317</v>
      </c>
    </row>
    <row r="125" spans="1:13" ht="58" hidden="1" x14ac:dyDescent="0.35">
      <c r="A125" s="45" t="s">
        <v>579</v>
      </c>
      <c r="B125" s="45" t="s">
        <v>390</v>
      </c>
      <c r="C125" s="45" t="s">
        <v>44</v>
      </c>
      <c r="D125" s="45">
        <v>9254628</v>
      </c>
      <c r="E125" s="45">
        <v>9254628</v>
      </c>
      <c r="F125" s="45">
        <v>11527530</v>
      </c>
      <c r="G125" s="45">
        <v>0</v>
      </c>
      <c r="H125" s="45">
        <v>11527530</v>
      </c>
      <c r="I125" s="45">
        <v>1.25</v>
      </c>
      <c r="J125" s="45">
        <v>5.0999999999999997E-2</v>
      </c>
      <c r="K125" s="45">
        <v>0</v>
      </c>
      <c r="L125" s="45" t="s">
        <v>580</v>
      </c>
      <c r="M125" s="45" t="s">
        <v>317</v>
      </c>
    </row>
    <row r="126" spans="1:13" ht="72.5" hidden="1" x14ac:dyDescent="0.35">
      <c r="A126" s="45" t="s">
        <v>581</v>
      </c>
      <c r="B126" s="45" t="s">
        <v>390</v>
      </c>
      <c r="C126" s="45" t="s">
        <v>44</v>
      </c>
      <c r="D126" s="45">
        <v>17399315</v>
      </c>
      <c r="E126" s="45">
        <v>17399315</v>
      </c>
      <c r="F126" s="45">
        <v>27157661</v>
      </c>
      <c r="G126" s="45">
        <v>0</v>
      </c>
      <c r="H126" s="45">
        <v>27157661</v>
      </c>
      <c r="I126" s="45">
        <v>1.56</v>
      </c>
      <c r="J126" s="45">
        <v>8.2000000000000003E-2</v>
      </c>
      <c r="K126" s="45">
        <v>0</v>
      </c>
      <c r="L126" s="45" t="s">
        <v>582</v>
      </c>
      <c r="M126" s="45" t="s">
        <v>317</v>
      </c>
    </row>
    <row r="127" spans="1:13" ht="72.5" hidden="1" x14ac:dyDescent="0.35">
      <c r="A127" s="45" t="s">
        <v>583</v>
      </c>
      <c r="B127" s="45" t="s">
        <v>390</v>
      </c>
      <c r="C127" s="45" t="s">
        <v>44</v>
      </c>
      <c r="D127" s="45">
        <v>6596433</v>
      </c>
      <c r="E127" s="45">
        <v>6596433</v>
      </c>
      <c r="F127" s="45">
        <v>11073686</v>
      </c>
      <c r="G127" s="45">
        <v>0</v>
      </c>
      <c r="H127" s="45">
        <v>11073686</v>
      </c>
      <c r="I127" s="45">
        <v>1.68</v>
      </c>
      <c r="J127" s="45">
        <v>0.11700000000000001</v>
      </c>
      <c r="K127" s="45">
        <v>0</v>
      </c>
      <c r="L127" s="45" t="s">
        <v>584</v>
      </c>
      <c r="M127" s="45" t="s">
        <v>317</v>
      </c>
    </row>
    <row r="128" spans="1:13" ht="58" hidden="1" x14ac:dyDescent="0.35">
      <c r="A128" s="45" t="s">
        <v>585</v>
      </c>
      <c r="B128" s="45" t="s">
        <v>390</v>
      </c>
      <c r="C128" s="45" t="s">
        <v>44</v>
      </c>
      <c r="D128" s="45">
        <v>17741598</v>
      </c>
      <c r="E128" s="45">
        <v>17741598</v>
      </c>
      <c r="F128" s="45">
        <v>17766766</v>
      </c>
      <c r="G128" s="45">
        <v>0</v>
      </c>
      <c r="H128" s="45">
        <v>17766766</v>
      </c>
      <c r="I128" s="45">
        <v>1</v>
      </c>
      <c r="J128" s="45">
        <v>4.0000000000000001E-3</v>
      </c>
      <c r="K128" s="45">
        <v>0</v>
      </c>
      <c r="L128" s="45" t="s">
        <v>586</v>
      </c>
      <c r="M128" s="45" t="s">
        <v>317</v>
      </c>
    </row>
    <row r="129" spans="1:13" ht="87" hidden="1" x14ac:dyDescent="0.35">
      <c r="A129" s="45" t="s">
        <v>587</v>
      </c>
      <c r="B129" s="45" t="s">
        <v>390</v>
      </c>
      <c r="C129" s="45" t="s">
        <v>44</v>
      </c>
      <c r="D129" s="45">
        <v>16645099</v>
      </c>
      <c r="E129" s="45">
        <v>16645099</v>
      </c>
      <c r="F129" s="45">
        <v>26055148</v>
      </c>
      <c r="G129" s="45">
        <v>0</v>
      </c>
      <c r="H129" s="45">
        <v>26055148</v>
      </c>
      <c r="I129" s="45">
        <v>1.57</v>
      </c>
      <c r="J129" s="45">
        <v>6.8000000000000005E-2</v>
      </c>
      <c r="K129" s="45">
        <v>0</v>
      </c>
      <c r="L129" s="45" t="s">
        <v>588</v>
      </c>
      <c r="M129" s="45" t="s">
        <v>317</v>
      </c>
    </row>
    <row r="130" spans="1:13" ht="72.5" hidden="1" x14ac:dyDescent="0.35">
      <c r="A130" s="45" t="s">
        <v>589</v>
      </c>
      <c r="B130" s="45" t="s">
        <v>390</v>
      </c>
      <c r="C130" s="45" t="s">
        <v>44</v>
      </c>
      <c r="D130" s="45">
        <v>10084139</v>
      </c>
      <c r="E130" s="45">
        <v>10084139</v>
      </c>
      <c r="F130" s="45">
        <v>10955102</v>
      </c>
      <c r="G130" s="45">
        <v>0</v>
      </c>
      <c r="H130" s="45">
        <v>10955102</v>
      </c>
      <c r="I130" s="45">
        <v>1.0900000000000001</v>
      </c>
      <c r="J130" s="45">
        <v>2.1000000000000001E-2</v>
      </c>
      <c r="K130" s="45">
        <v>0</v>
      </c>
      <c r="L130" s="45" t="s">
        <v>590</v>
      </c>
      <c r="M130" s="45" t="s">
        <v>317</v>
      </c>
    </row>
    <row r="131" spans="1:13" ht="58" hidden="1" x14ac:dyDescent="0.35">
      <c r="A131" s="45" t="s">
        <v>229</v>
      </c>
      <c r="B131" s="45" t="s">
        <v>390</v>
      </c>
      <c r="C131" s="45" t="s">
        <v>44</v>
      </c>
      <c r="D131" s="45">
        <v>174156138</v>
      </c>
      <c r="E131" s="45">
        <v>173681962</v>
      </c>
      <c r="F131" s="45">
        <v>74569848</v>
      </c>
      <c r="G131" s="45">
        <v>132723625</v>
      </c>
      <c r="H131" s="45">
        <v>207293473</v>
      </c>
      <c r="I131" s="45">
        <v>1.19</v>
      </c>
      <c r="J131" s="45">
        <v>0.04</v>
      </c>
      <c r="K131" s="45">
        <v>0</v>
      </c>
      <c r="L131" s="45" t="s">
        <v>591</v>
      </c>
      <c r="M131" s="45" t="s">
        <v>317</v>
      </c>
    </row>
    <row r="132" spans="1:13" ht="101.5" hidden="1" x14ac:dyDescent="0.35">
      <c r="A132" s="45" t="s">
        <v>592</v>
      </c>
      <c r="B132" s="45" t="s">
        <v>593</v>
      </c>
      <c r="C132" s="45" t="s">
        <v>44</v>
      </c>
      <c r="D132" s="45">
        <v>52111958</v>
      </c>
      <c r="E132" s="45">
        <v>52138713</v>
      </c>
      <c r="F132" s="45">
        <v>75076034</v>
      </c>
      <c r="G132" s="45">
        <v>449698</v>
      </c>
      <c r="H132" s="45">
        <v>75525732</v>
      </c>
      <c r="I132" s="45">
        <v>1.45</v>
      </c>
      <c r="J132" s="45">
        <v>0.11799999999999999</v>
      </c>
      <c r="K132" s="45">
        <v>0</v>
      </c>
      <c r="L132" s="45" t="s">
        <v>406</v>
      </c>
      <c r="M132" s="45" t="s">
        <v>317</v>
      </c>
    </row>
    <row r="133" spans="1:13" ht="72.5" hidden="1" x14ac:dyDescent="0.35">
      <c r="A133" s="45" t="s">
        <v>594</v>
      </c>
      <c r="B133" s="45" t="s">
        <v>595</v>
      </c>
      <c r="C133" s="45" t="s">
        <v>44</v>
      </c>
      <c r="D133" s="45">
        <v>432713</v>
      </c>
      <c r="E133" s="45">
        <v>432713</v>
      </c>
      <c r="F133" s="45">
        <v>646611</v>
      </c>
      <c r="G133" s="45">
        <v>0</v>
      </c>
      <c r="H133" s="45">
        <v>646611</v>
      </c>
      <c r="I133" s="45">
        <v>1.49</v>
      </c>
      <c r="J133" s="45">
        <v>0.182</v>
      </c>
      <c r="K133" s="45">
        <v>0</v>
      </c>
      <c r="L133" s="45" t="s">
        <v>596</v>
      </c>
      <c r="M133" s="45" t="s">
        <v>317</v>
      </c>
    </row>
    <row r="134" spans="1:13" ht="87" hidden="1" x14ac:dyDescent="0.35">
      <c r="A134" s="45" t="s">
        <v>597</v>
      </c>
      <c r="B134" s="45" t="s">
        <v>372</v>
      </c>
      <c r="C134" s="45" t="s">
        <v>44</v>
      </c>
      <c r="D134" s="45">
        <v>12899001</v>
      </c>
      <c r="E134" s="45">
        <v>12899001</v>
      </c>
      <c r="F134" s="45">
        <v>5159270</v>
      </c>
      <c r="G134" s="45">
        <v>0</v>
      </c>
      <c r="H134" s="45">
        <v>5159270</v>
      </c>
      <c r="I134" s="45">
        <v>0.4</v>
      </c>
      <c r="J134" s="45">
        <v>-0.32</v>
      </c>
      <c r="K134" s="45">
        <v>0</v>
      </c>
      <c r="L134" s="45" t="s">
        <v>437</v>
      </c>
      <c r="M134" s="45" t="s">
        <v>317</v>
      </c>
    </row>
    <row r="135" spans="1:13" ht="72.5" hidden="1" x14ac:dyDescent="0.35">
      <c r="A135" s="45" t="s">
        <v>598</v>
      </c>
      <c r="B135" s="45" t="s">
        <v>375</v>
      </c>
      <c r="C135" s="45" t="s">
        <v>44</v>
      </c>
      <c r="D135" s="45">
        <v>3965596</v>
      </c>
      <c r="E135" s="45">
        <v>3965596</v>
      </c>
      <c r="F135" s="45">
        <v>5223634</v>
      </c>
      <c r="G135" s="45">
        <v>0</v>
      </c>
      <c r="H135" s="45">
        <v>5223634</v>
      </c>
      <c r="I135" s="45">
        <v>1.32</v>
      </c>
      <c r="J135" s="45">
        <v>0.33</v>
      </c>
      <c r="K135" s="45">
        <v>0</v>
      </c>
      <c r="L135" s="45" t="s">
        <v>437</v>
      </c>
      <c r="M135" s="45" t="s">
        <v>317</v>
      </c>
    </row>
    <row r="136" spans="1:13" ht="87" hidden="1" x14ac:dyDescent="0.35">
      <c r="A136" s="45" t="s">
        <v>599</v>
      </c>
      <c r="B136" s="45" t="s">
        <v>391</v>
      </c>
      <c r="C136" s="45" t="s">
        <v>44</v>
      </c>
      <c r="D136" s="45">
        <v>4469723</v>
      </c>
      <c r="E136" s="45">
        <v>4469723</v>
      </c>
      <c r="F136" s="45">
        <v>8273029</v>
      </c>
      <c r="G136" s="45">
        <v>0</v>
      </c>
      <c r="H136" s="45">
        <v>8273029</v>
      </c>
      <c r="I136" s="45">
        <v>1.85</v>
      </c>
      <c r="J136" s="45">
        <v>0.106</v>
      </c>
      <c r="K136" s="45">
        <v>0</v>
      </c>
      <c r="L136" s="45" t="s">
        <v>404</v>
      </c>
      <c r="M136" s="45" t="s">
        <v>317</v>
      </c>
    </row>
    <row r="137" spans="1:13" ht="43.5" hidden="1" x14ac:dyDescent="0.35">
      <c r="A137" s="45" t="s">
        <v>233</v>
      </c>
      <c r="B137" s="45" t="s">
        <v>391</v>
      </c>
      <c r="C137" s="45" t="s">
        <v>44</v>
      </c>
      <c r="D137" s="45">
        <v>77800000</v>
      </c>
      <c r="E137" s="45">
        <v>81583716</v>
      </c>
      <c r="F137" s="45">
        <v>11580480</v>
      </c>
      <c r="G137" s="45">
        <v>56105659</v>
      </c>
      <c r="H137" s="45">
        <v>67686139</v>
      </c>
      <c r="I137" s="45">
        <v>0.83</v>
      </c>
      <c r="J137" s="45">
        <v>-0.16700000000000001</v>
      </c>
      <c r="K137" s="45">
        <v>7821552</v>
      </c>
      <c r="L137" s="45" t="s">
        <v>600</v>
      </c>
      <c r="M137" s="45" t="s">
        <v>317</v>
      </c>
    </row>
    <row r="138" spans="1:13" ht="87" hidden="1" x14ac:dyDescent="0.35">
      <c r="A138" s="45" t="s">
        <v>601</v>
      </c>
      <c r="B138" s="45" t="s">
        <v>391</v>
      </c>
      <c r="C138" s="45" t="s">
        <v>44</v>
      </c>
      <c r="D138" s="45">
        <v>21000000</v>
      </c>
      <c r="E138" s="45">
        <v>22057100</v>
      </c>
      <c r="F138" s="45">
        <v>28891135</v>
      </c>
      <c r="G138" s="45">
        <v>0</v>
      </c>
      <c r="H138" s="45">
        <v>28891135</v>
      </c>
      <c r="I138" s="45">
        <v>1.31</v>
      </c>
      <c r="J138" s="45">
        <v>5.5E-2</v>
      </c>
      <c r="K138" s="45">
        <v>0</v>
      </c>
      <c r="L138" s="45" t="s">
        <v>602</v>
      </c>
      <c r="M138" s="45" t="s">
        <v>317</v>
      </c>
    </row>
    <row r="139" spans="1:13" ht="72.5" hidden="1" x14ac:dyDescent="0.35">
      <c r="A139" s="45" t="s">
        <v>231</v>
      </c>
      <c r="B139" s="45" t="s">
        <v>391</v>
      </c>
      <c r="C139" s="45" t="s">
        <v>44</v>
      </c>
      <c r="D139" s="45">
        <v>179671111</v>
      </c>
      <c r="E139" s="45">
        <v>179426014</v>
      </c>
      <c r="F139" s="45">
        <v>32536505</v>
      </c>
      <c r="G139" s="45">
        <v>157959405</v>
      </c>
      <c r="H139" s="45">
        <v>190495909</v>
      </c>
      <c r="I139" s="45">
        <v>1.06</v>
      </c>
      <c r="J139" s="45">
        <v>2.1000000000000001E-2</v>
      </c>
      <c r="K139" s="45">
        <v>0</v>
      </c>
      <c r="L139" s="45" t="s">
        <v>406</v>
      </c>
      <c r="M139" s="45" t="s">
        <v>317</v>
      </c>
    </row>
    <row r="140" spans="1:13" ht="87" hidden="1" x14ac:dyDescent="0.35">
      <c r="A140" s="45" t="s">
        <v>603</v>
      </c>
      <c r="B140" s="45" t="s">
        <v>604</v>
      </c>
      <c r="C140" s="45" t="s">
        <v>44</v>
      </c>
      <c r="D140" s="45">
        <v>71041438</v>
      </c>
      <c r="E140" s="45">
        <v>71789104</v>
      </c>
      <c r="F140" s="45">
        <v>123261022</v>
      </c>
      <c r="G140" s="45">
        <v>0</v>
      </c>
      <c r="H140" s="45">
        <v>123261022</v>
      </c>
      <c r="I140" s="45">
        <v>1.72</v>
      </c>
      <c r="J140" s="45">
        <v>0.107</v>
      </c>
      <c r="K140" s="45">
        <v>0</v>
      </c>
      <c r="L140" s="45" t="s">
        <v>406</v>
      </c>
      <c r="M140" s="45" t="s">
        <v>317</v>
      </c>
    </row>
    <row r="141" spans="1:13" hidden="1" x14ac:dyDescent="0.35">
      <c r="A141" s="45" t="s">
        <v>605</v>
      </c>
      <c r="B141" s="45" t="s">
        <v>361</v>
      </c>
      <c r="C141" s="45" t="s">
        <v>361</v>
      </c>
      <c r="D141" s="45">
        <v>3316712364</v>
      </c>
      <c r="E141" s="45">
        <v>3243675631</v>
      </c>
      <c r="F141" s="45">
        <v>2172565852</v>
      </c>
      <c r="G141" s="45">
        <v>1927289890</v>
      </c>
      <c r="H141" s="45">
        <v>4099855741</v>
      </c>
      <c r="I141" s="45">
        <v>1.26</v>
      </c>
      <c r="J141" s="45">
        <v>5.6000000000000001E-2</v>
      </c>
      <c r="K141" s="45">
        <v>108358318</v>
      </c>
      <c r="L141" s="45" t="s">
        <v>361</v>
      </c>
      <c r="M141" s="45" t="s">
        <v>361</v>
      </c>
    </row>
  </sheetData>
  <autoFilter ref="A1:M141" xr:uid="{1BEBF289-32E5-446C-8C52-815D2A7F9C81}">
    <filterColumn colId="0">
      <filters>
        <filter val="PRISA 01"/>
      </filters>
    </filterColumn>
  </autoFilter>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ersonal_x0020_Data xmlns="a06af3a4-65f4-44aa-b975-839a2c88f011">false</Personal_x0020_Data>
    <Classification xmlns="a06af3a4-65f4-44aa-b975-839a2c88f011">Internal Only</Classification>
    <TaxCatchAll xmlns="a06af3a4-65f4-44aa-b975-839a2c88f011" xsi:nil="true"/>
    <lcf76f155ced4ddcb4097134ff3c332f xmlns="37395777-011c-4d78-851b-5c6800e5b497">
      <Terms xmlns="http://schemas.microsoft.com/office/infopath/2007/PartnerControls"/>
    </lcf76f155ced4ddcb4097134ff3c332f>
    <Business_x0020_area xmlns="37395777-011c-4d78-851b-5c6800e5b497" xsi:nil="true"/>
    <Level_x0020_2 xmlns="37395777-011c-4d78-851b-5c6800e5b497" xsi:nil="true"/>
    <Topic xmlns="37395777-011c-4d78-851b-5c6800e5b497" xsi:nil="true"/>
    <Audience xmlns="37395777-011c-4d78-851b-5c6800e5b497" xsi:nil="true"/>
    <Client xmlns="37395777-011c-4d78-851b-5c6800e5b49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CCFCF28E2594944BDDEA777C5D13E7C" ma:contentTypeVersion="27" ma:contentTypeDescription="Create a new document." ma:contentTypeScope="" ma:versionID="cae7880a8bba760e4ad61d065ed32a52">
  <xsd:schema xmlns:xsd="http://www.w3.org/2001/XMLSchema" xmlns:xs="http://www.w3.org/2001/XMLSchema" xmlns:p="http://schemas.microsoft.com/office/2006/metadata/properties" xmlns:ns1="a06af3a4-65f4-44aa-b975-839a2c88f011" xmlns:ns2="37395777-011c-4d78-851b-5c6800e5b497" targetNamespace="http://schemas.microsoft.com/office/2006/metadata/properties" ma:root="true" ma:fieldsID="088c4747b8d816f8b6e6a060b99a2f75" ns1:_="" ns2:_="">
    <xsd:import namespace="a06af3a4-65f4-44aa-b975-839a2c88f011"/>
    <xsd:import namespace="37395777-011c-4d78-851b-5c6800e5b497"/>
    <xsd:element name="properties">
      <xsd:complexType>
        <xsd:sequence>
          <xsd:element name="documentManagement">
            <xsd:complexType>
              <xsd:all>
                <xsd:element ref="ns1:Classification" minOccurs="0"/>
                <xsd:element ref="ns2:Business_x0020_area" minOccurs="0"/>
                <xsd:element ref="ns2:Level_x0020_2" minOccurs="0"/>
                <xsd:element ref="ns2:Topic" minOccurs="0"/>
                <xsd:element ref="ns2:Client" minOccurs="0"/>
                <xsd:element ref="ns2:Audience" minOccurs="0"/>
                <xsd:element ref="ns1:Personal_x0020_Data" minOccurs="0"/>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1:SharedWithUsers" minOccurs="0"/>
                <xsd:element ref="ns1:SharedWithDetails"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1: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06af3a4-65f4-44aa-b975-839a2c88f011" elementFormDefault="qualified">
    <xsd:import namespace="http://schemas.microsoft.com/office/2006/documentManagement/types"/>
    <xsd:import namespace="http://schemas.microsoft.com/office/infopath/2007/PartnerControls"/>
    <xsd:element name="Classification" ma:index="0" nillable="true" ma:displayName="Classification" ma:default="Internal Only" ma:description="Document Information Classification" ma:format="Dropdown" ma:internalName="Classification">
      <xsd:simpleType>
        <xsd:restriction base="dms:Choice">
          <xsd:enumeration value="Public"/>
          <xsd:enumeration value="Internal Only"/>
          <xsd:enumeration value="Confidential"/>
          <xsd:enumeration value="Strictly Confidential"/>
        </xsd:restriction>
      </xsd:simpleType>
    </xsd:element>
    <xsd:element name="Personal_x0020_Data" ma:index="8" nillable="true" ma:displayName="Personal Data" ma:default="0" ma:indexed="true" ma:internalName="Personal_x0020_Data">
      <xsd:simpleType>
        <xsd:restriction base="dms:Boolean"/>
      </xsd:simple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element name="TaxCatchAll" ma:index="28" nillable="true" ma:displayName="Taxonomy Catch All Column" ma:hidden="true" ma:list="{9bc17256-2059-4441-9792-5643375b238b}" ma:internalName="TaxCatchAll" ma:showField="CatchAllData" ma:web="a06af3a4-65f4-44aa-b975-839a2c88f0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7395777-011c-4d78-851b-5c6800e5b497" elementFormDefault="qualified">
    <xsd:import namespace="http://schemas.microsoft.com/office/2006/documentManagement/types"/>
    <xsd:import namespace="http://schemas.microsoft.com/office/infopath/2007/PartnerControls"/>
    <xsd:element name="Business_x0020_area" ma:index="1" nillable="true" ma:displayName="Folder 1" ma:internalName="Business_x0020_area">
      <xsd:complexType>
        <xsd:complexContent>
          <xsd:extension base="dms:MultiChoiceFillIn">
            <xsd:sequence>
              <xsd:element name="Value" maxOccurs="unbounded" minOccurs="0" nillable="true">
                <xsd:simpleType>
                  <xsd:union memberTypes="dms:Text">
                    <xsd:simpleType>
                      <xsd:restriction base="dms:Choice">
                        <xsd:enumeration value="Client Services"/>
                        <xsd:enumeration value="Client newsletters"/>
                        <xsd:enumeration value="Events"/>
                        <xsd:enumeration value="Templates Branding"/>
                      </xsd:restriction>
                    </xsd:simpleType>
                  </xsd:union>
                </xsd:simpleType>
              </xsd:element>
            </xsd:sequence>
          </xsd:extension>
        </xsd:complexContent>
      </xsd:complexType>
    </xsd:element>
    <xsd:element name="Level_x0020_2" ma:index="2" nillable="true" ma:displayName="Folder 2" ma:internalName="Level_x0020_2">
      <xsd:complexType>
        <xsd:complexContent>
          <xsd:extension base="dms:MultiChoiceFillIn">
            <xsd:sequence>
              <xsd:element name="Value" maxOccurs="unbounded" minOccurs="0" nillable="true">
                <xsd:simpleType>
                  <xsd:union memberTypes="dms:Text">
                    <xsd:simpleType>
                      <xsd:restriction base="dms:Choice">
                        <xsd:enumeration value="Archive"/>
                        <xsd:enumeration value="Awards"/>
                        <xsd:enumeration value="Clients"/>
                        <xsd:enumeration value="Conferences"/>
                        <xsd:enumeration value="Documents"/>
                        <xsd:enumeration value="Drafts"/>
                        <xsd:enumeration value="Fund logos"/>
                        <xsd:enumeration value="Fund managers"/>
                        <xsd:enumeration value="Logos and graphics"/>
                        <xsd:enumeration value="Other"/>
                        <xsd:enumeration value="Other people's logos"/>
                      </xsd:restriction>
                    </xsd:simpleType>
                  </xsd:union>
                </xsd:simpleType>
              </xsd:element>
            </xsd:sequence>
          </xsd:extension>
        </xsd:complexContent>
      </xsd:complexType>
    </xsd:element>
    <xsd:element name="Topic" ma:index="5" nillable="true" ma:displayName="Topic" ma:internalName="Topic">
      <xsd:complexType>
        <xsd:complexContent>
          <xsd:extension base="dms:MultiChoiceFillIn">
            <xsd:sequence>
              <xsd:element name="Value" maxOccurs="unbounded" minOccurs="0" nillable="true">
                <xsd:simpleType>
                  <xsd:union memberTypes="dms:Text">
                    <xsd:simpleType>
                      <xsd:restriction base="dms:Choice">
                        <xsd:enumeration value="Clients"/>
                        <xsd:enumeration value="Committee"/>
                        <xsd:enumeration value="ESG"/>
                        <xsd:enumeration value="Fossil fuels and disinvestment"/>
                        <xsd:enumeration value="Government engagement"/>
                        <xsd:enumeration value="Performance"/>
                        <xsd:enumeration value="Pooling"/>
                        <xsd:enumeration value="Portfolios"/>
                        <xsd:enumeration value="RI"/>
                        <xsd:enumeration value="SAB"/>
                        <xsd:enumeration value="Services contract"/>
                        <xsd:enumeration value="Strategy"/>
                        <xsd:enumeration value="Training"/>
                        <xsd:enumeration value="Transitions"/>
                        <xsd:enumeration value="Union Petitions"/>
                      </xsd:restriction>
                    </xsd:simpleType>
                  </xsd:union>
                </xsd:simpleType>
              </xsd:element>
            </xsd:sequence>
          </xsd:extension>
        </xsd:complexContent>
      </xsd:complexType>
    </xsd:element>
    <xsd:element name="Client" ma:index="6" nillable="true" ma:displayName="Client" ma:list="{5afffc3f-398b-4f34-b372-1683515a39c4}" ma:internalName="Client" ma:readOnly="false" ma:showField="Title">
      <xsd:complexType>
        <xsd:complexContent>
          <xsd:extension base="dms:MultiChoiceLookup">
            <xsd:sequence>
              <xsd:element name="Value" type="dms:Lookup" maxOccurs="unbounded" minOccurs="0" nillable="true"/>
            </xsd:sequence>
          </xsd:extension>
        </xsd:complexContent>
      </xsd:complexType>
    </xsd:element>
    <xsd:element name="Audience" ma:index="7" nillable="true" ma:displayName="Audience" ma:internalName="Audience">
      <xsd:complexType>
        <xsd:complexContent>
          <xsd:extension base="dms:MultiChoice">
            <xsd:sequence>
              <xsd:element name="Value" maxOccurs="unbounded" minOccurs="0" nillable="true">
                <xsd:simpleType>
                  <xsd:restriction base="dms:Choice">
                    <xsd:enumeration value="Clients"/>
                    <xsd:enumeration value="External"/>
                    <xsd:enumeration value="Fund managers"/>
                    <xsd:enumeration value="Internal"/>
                  </xsd:restriction>
                </xsd:simpleType>
              </xsd:element>
            </xsd:sequence>
          </xsd:extension>
        </xsd:complexContent>
      </xsd:complex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Location" ma:index="17" nillable="true" ma:displayName="MediaServiceLocation" ma:internalName="MediaServiceLocation"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AutoKeyPoints" ma:index="24" nillable="true" ma:displayName="MediaServiceAutoKeyPoints" ma:hidden="true" ma:internalName="MediaServiceAutoKeyPoints" ma:readOnly="true">
      <xsd:simpleType>
        <xsd:restriction base="dms:Note"/>
      </xsd:simpleType>
    </xsd:element>
    <xsd:element name="MediaServiceKeyPoints" ma:index="25" nillable="true" ma:displayName="KeyPoints" ma:internalName="MediaServiceKeyPoints" ma:readOnly="true">
      <xsd:simpleType>
        <xsd:restriction base="dms:Note">
          <xsd:maxLength value="255"/>
        </xsd:restriction>
      </xsd:simpleType>
    </xsd:element>
    <xsd:element name="MediaLengthInSeconds" ma:index="26" nillable="true" ma:displayName="Length (seconds)" ma:internalName="MediaLengthInSeconds" ma:readOnly="true">
      <xsd:simpleType>
        <xsd:restriction base="dms:Unknown"/>
      </xsd:simpleType>
    </xsd:element>
    <xsd:element name="lcf76f155ced4ddcb4097134ff3c332f" ma:index="27" nillable="true" ma:taxonomy="true" ma:internalName="lcf76f155ced4ddcb4097134ff3c332f" ma:taxonomyFieldName="MediaServiceImageTags" ma:displayName="Image Tags" ma:readOnly="false" ma:fieldId="{5cf76f15-5ced-4ddc-b409-7134ff3c332f}" ma:taxonomyMulti="true" ma:sspId="215a94fe-8423-4890-bab4-97fa22e490de" ma:termSetId="09814cd3-568e-fe90-9814-8d621ff8fb84" ma:anchorId="fba54fb3-c3e1-fe81-a776-ca4b69148c4d" ma:open="true" ma:isKeyword="false">
      <xsd:complexType>
        <xsd:sequence>
          <xsd:element ref="pc:Terms" minOccurs="0" maxOccurs="1"/>
        </xsd:sequence>
      </xsd:complexType>
    </xsd:element>
    <xsd:element name="MediaServiceSearchProperties" ma:index="31" nillable="true" ma:displayName="MediaServiceSearchProperties" ma:hidden="true" ma:internalName="MediaServiceSearchProperties" ma:readOnly="true">
      <xsd:simpleType>
        <xsd:restriction base="dms:Note"/>
      </xsd:simpleType>
    </xsd:element>
    <xsd:element name="MediaServiceObjectDetectorVersions" ma:index="32"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9"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F42E4E6-37D1-4F67-803E-48A460966C83}">
  <ds:schemaRefs>
    <ds:schemaRef ds:uri="http://schemas.microsoft.com/sharepoint/v3/contenttype/forms"/>
  </ds:schemaRefs>
</ds:datastoreItem>
</file>

<file path=customXml/itemProps2.xml><?xml version="1.0" encoding="utf-8"?>
<ds:datastoreItem xmlns:ds="http://schemas.openxmlformats.org/officeDocument/2006/customXml" ds:itemID="{5CA07F6B-3F85-4165-B073-728F1C646FD5}">
  <ds:schemaRefs>
    <ds:schemaRef ds:uri="http://purl.org/dc/elements/1.1/"/>
    <ds:schemaRef ds:uri="http://schemas.openxmlformats.org/package/2006/metadata/core-properties"/>
    <ds:schemaRef ds:uri="http://schemas.microsoft.com/office/infopath/2007/PartnerControls"/>
    <ds:schemaRef ds:uri="http://schemas.microsoft.com/office/2006/documentManagement/types"/>
    <ds:schemaRef ds:uri="http://www.w3.org/XML/1998/namespace"/>
    <ds:schemaRef ds:uri="http://purl.org/dc/dcmitype/"/>
    <ds:schemaRef ds:uri="a06af3a4-65f4-44aa-b975-839a2c88f011"/>
    <ds:schemaRef ds:uri="a5d8355a-3529-4eea-8d10-b4a75c6575f3"/>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B79091A2-7058-47F4-8D6C-07EE522AD2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Main</vt:lpstr>
      <vt:lpstr>Sheet3</vt:lpstr>
      <vt:lpstr>Pivot Table</vt:lpstr>
      <vt:lpstr>Raw data</vt:lpstr>
      <vt:lpstr>Notes</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Oliver Campbell</dc:creator>
  <cp:keywords/>
  <dc:description/>
  <cp:lastModifiedBy>Mark Edwards</cp:lastModifiedBy>
  <cp:revision/>
  <dcterms:created xsi:type="dcterms:W3CDTF">2021-10-05T15:01:56Z</dcterms:created>
  <dcterms:modified xsi:type="dcterms:W3CDTF">2025-01-10T16:13:00Z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0x010100FCCFCF28E2594944BDDEA777C5D13E7C</vt:lpwstr>
  </property>
  <property fmtid="{D5CDD505-2E9C-101B-9397-08002B2CF9AE}" pid="3" name="MediaServiceImageTags">
    <vt:lpwstr/>
  </property>
  <property fmtid="{D5CDD505-2E9C-101B-9397-08002B2CF9AE}" pid="12" name="Person">
    <vt:lpwstr/>
  </property>
</Properties>
</file>